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\Downloads\"/>
    </mc:Choice>
  </mc:AlternateContent>
  <xr:revisionPtr revIDLastSave="0" documentId="8_{F858E160-C0FF-4BF3-9EEC-8127877A96D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alue Averaging Spreadsheet" sheetId="1" r:id="rId1"/>
  </sheets>
  <definedNames>
    <definedName name="_xlnm.Print_Area" localSheetId="0">'Value Averaging Spreadsheet'!$A$1:$J$45</definedName>
    <definedName name="_xlnm.Print_Titles" localSheetId="0">'Value Averaging Spreadsheet'!$A:$B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4" i="1" l="1"/>
  <c r="F17" i="1"/>
  <c r="B17" i="1"/>
  <c r="B18" i="1" s="1"/>
  <c r="B10" i="1"/>
  <c r="B8" i="1"/>
  <c r="B19" i="1" l="1"/>
  <c r="G17" i="1"/>
  <c r="J17" i="1" l="1"/>
  <c r="H17" i="1"/>
  <c r="I17" i="1" s="1"/>
  <c r="E18" i="1" s="1"/>
  <c r="B20" i="1"/>
  <c r="B21" i="1" l="1"/>
  <c r="F18" i="1"/>
  <c r="G18" i="1" s="1"/>
  <c r="K17" i="1"/>
  <c r="H18" i="1" l="1"/>
  <c r="I18" i="1" s="1"/>
  <c r="E19" i="1" s="1"/>
  <c r="J18" i="1"/>
  <c r="B22" i="1"/>
  <c r="B23" i="1" l="1"/>
  <c r="K18" i="1"/>
  <c r="F19" i="1"/>
  <c r="G19" i="1" s="1"/>
  <c r="J19" i="1" l="1"/>
  <c r="H19" i="1"/>
  <c r="I19" i="1" s="1"/>
  <c r="E20" i="1" s="1"/>
  <c r="B24" i="1"/>
  <c r="K19" i="1" l="1"/>
  <c r="B25" i="1"/>
  <c r="F20" i="1"/>
  <c r="G20" i="1" s="1"/>
  <c r="H20" i="1" l="1"/>
  <c r="I20" i="1" s="1"/>
  <c r="E21" i="1" s="1"/>
  <c r="J20" i="1"/>
  <c r="B26" i="1"/>
  <c r="B27" i="1" l="1"/>
  <c r="K20" i="1"/>
  <c r="F21" i="1"/>
  <c r="G21" i="1" s="1"/>
  <c r="J21" i="1" l="1"/>
  <c r="H21" i="1"/>
  <c r="I21" i="1" s="1"/>
  <c r="E22" i="1" s="1"/>
  <c r="B28" i="1"/>
  <c r="B29" i="1" l="1"/>
  <c r="F22" i="1"/>
  <c r="G22" i="1" s="1"/>
  <c r="K21" i="1"/>
  <c r="H22" i="1" l="1"/>
  <c r="I22" i="1" s="1"/>
  <c r="E23" i="1" s="1"/>
  <c r="J22" i="1"/>
  <c r="B30" i="1"/>
  <c r="F23" i="1" l="1"/>
  <c r="G23" i="1" s="1"/>
  <c r="B31" i="1"/>
  <c r="K22" i="1"/>
  <c r="B32" i="1" l="1"/>
  <c r="J23" i="1"/>
  <c r="H23" i="1"/>
  <c r="I23" i="1" s="1"/>
  <c r="E24" i="1" s="1"/>
  <c r="F24" i="1" l="1"/>
  <c r="G24" i="1" s="1"/>
  <c r="K23" i="1"/>
  <c r="B33" i="1"/>
  <c r="B34" i="1" l="1"/>
  <c r="J24" i="1"/>
  <c r="H24" i="1"/>
  <c r="I24" i="1" s="1"/>
  <c r="E25" i="1" s="1"/>
  <c r="F25" i="1" l="1"/>
  <c r="G25" i="1" s="1"/>
  <c r="B35" i="1"/>
  <c r="K24" i="1"/>
  <c r="J25" i="1" l="1"/>
  <c r="H25" i="1"/>
  <c r="I25" i="1" s="1"/>
  <c r="E26" i="1" s="1"/>
  <c r="B36" i="1"/>
  <c r="B37" i="1" l="1"/>
  <c r="F26" i="1"/>
  <c r="G26" i="1" s="1"/>
  <c r="K25" i="1"/>
  <c r="H26" i="1" l="1"/>
  <c r="I26" i="1" s="1"/>
  <c r="E27" i="1" s="1"/>
  <c r="J26" i="1"/>
  <c r="B38" i="1"/>
  <c r="F27" i="1" l="1"/>
  <c r="G27" i="1" s="1"/>
  <c r="B39" i="1"/>
  <c r="K26" i="1"/>
  <c r="B40" i="1" l="1"/>
  <c r="J27" i="1"/>
  <c r="H27" i="1"/>
  <c r="I27" i="1" s="1"/>
  <c r="E28" i="1" s="1"/>
  <c r="F28" i="1" l="1"/>
  <c r="G28" i="1" s="1"/>
  <c r="K27" i="1"/>
  <c r="B41" i="1"/>
  <c r="H28" i="1" l="1"/>
  <c r="I28" i="1" s="1"/>
  <c r="E29" i="1" s="1"/>
  <c r="J28" i="1"/>
  <c r="K28" i="1" l="1"/>
  <c r="F29" i="1"/>
  <c r="G29" i="1" s="1"/>
  <c r="J29" i="1" l="1"/>
  <c r="H29" i="1"/>
  <c r="I29" i="1" s="1"/>
  <c r="E30" i="1" s="1"/>
  <c r="K29" i="1" l="1"/>
  <c r="F30" i="1"/>
  <c r="G30" i="1" s="1"/>
  <c r="J30" i="1" l="1"/>
  <c r="H30" i="1"/>
  <c r="I30" i="1" s="1"/>
  <c r="E31" i="1" s="1"/>
  <c r="F31" i="1" l="1"/>
  <c r="G31" i="1" s="1"/>
  <c r="K30" i="1"/>
  <c r="J31" i="1" l="1"/>
  <c r="H31" i="1"/>
  <c r="I31" i="1" s="1"/>
  <c r="E32" i="1" s="1"/>
  <c r="F32" i="1" l="1"/>
  <c r="G32" i="1" s="1"/>
  <c r="K31" i="1"/>
  <c r="J32" i="1" l="1"/>
  <c r="H32" i="1"/>
  <c r="I32" i="1" s="1"/>
  <c r="E33" i="1" s="1"/>
  <c r="F33" i="1" l="1"/>
  <c r="G33" i="1" s="1"/>
  <c r="K32" i="1"/>
  <c r="J33" i="1" l="1"/>
  <c r="H33" i="1"/>
  <c r="I33" i="1" s="1"/>
  <c r="E34" i="1" s="1"/>
  <c r="F34" i="1" l="1"/>
  <c r="G34" i="1" s="1"/>
  <c r="K33" i="1"/>
  <c r="J34" i="1" l="1"/>
  <c r="H34" i="1"/>
  <c r="I34" i="1" s="1"/>
  <c r="E35" i="1" s="1"/>
  <c r="F35" i="1" l="1"/>
  <c r="G35" i="1" s="1"/>
  <c r="K34" i="1"/>
  <c r="J35" i="1" l="1"/>
  <c r="H35" i="1"/>
  <c r="I35" i="1" s="1"/>
  <c r="E36" i="1" s="1"/>
  <c r="F36" i="1" l="1"/>
  <c r="G36" i="1" s="1"/>
  <c r="K35" i="1"/>
  <c r="J36" i="1" l="1"/>
  <c r="H36" i="1"/>
  <c r="I36" i="1" s="1"/>
  <c r="E37" i="1" s="1"/>
  <c r="F37" i="1" l="1"/>
  <c r="G37" i="1" s="1"/>
  <c r="K36" i="1"/>
  <c r="J37" i="1" l="1"/>
  <c r="H37" i="1"/>
  <c r="I37" i="1" s="1"/>
  <c r="E38" i="1" s="1"/>
  <c r="F38" i="1" l="1"/>
  <c r="G38" i="1" s="1"/>
  <c r="K37" i="1"/>
  <c r="J38" i="1" l="1"/>
  <c r="H38" i="1"/>
  <c r="I38" i="1" s="1"/>
  <c r="E39" i="1" s="1"/>
  <c r="F39" i="1" l="1"/>
  <c r="G39" i="1" s="1"/>
  <c r="K38" i="1"/>
  <c r="J39" i="1" l="1"/>
  <c r="H39" i="1"/>
  <c r="I39" i="1" s="1"/>
  <c r="E40" i="1" s="1"/>
  <c r="F40" i="1" l="1"/>
  <c r="G40" i="1" s="1"/>
  <c r="K39" i="1"/>
  <c r="J40" i="1" l="1"/>
  <c r="H40" i="1"/>
  <c r="I40" i="1" s="1"/>
  <c r="E41" i="1" s="1"/>
  <c r="F41" i="1" l="1"/>
  <c r="G41" i="1" s="1"/>
  <c r="K40" i="1"/>
  <c r="J41" i="1" l="1"/>
  <c r="K41" i="1" s="1"/>
  <c r="J43" i="1" s="1"/>
  <c r="H41" i="1"/>
  <c r="I41" i="1" s="1"/>
  <c r="J42" i="1" s="1"/>
  <c r="K42" i="1" s="1"/>
  <c r="J45" i="1" s="1"/>
  <c r="J44" i="1" l="1"/>
</calcChain>
</file>

<file path=xl/sharedStrings.xml><?xml version="1.0" encoding="utf-8"?>
<sst xmlns="http://schemas.openxmlformats.org/spreadsheetml/2006/main" count="51" uniqueCount="39">
  <si>
    <r>
      <t>Value Averaging Worksheet, Second Quarter 2011</t>
    </r>
    <r>
      <rPr>
        <b/>
        <i/>
        <sz val="10"/>
        <rFont val="Arial"/>
        <family val="2"/>
      </rPr>
      <t xml:space="preserve"> Computerized Investing</t>
    </r>
  </si>
  <si>
    <t>Ticker</t>
  </si>
  <si>
    <t>VTI</t>
  </si>
  <si>
    <t>Security</t>
  </si>
  <si>
    <t>Vanguard Total Stock Market ETF</t>
  </si>
  <si>
    <t>Dollar Amount of Initial Investment</t>
  </si>
  <si>
    <t>Dollar Amount of Increase Desired Each Period</t>
  </si>
  <si>
    <t>&lt;&lt; Do You Wish to Sell Shares to Force Portfolio to Maintain Desired Value? (Enter 1 if Yes, 0 if No)</t>
  </si>
  <si>
    <t>No. of</t>
  </si>
  <si>
    <t>Share</t>
  </si>
  <si>
    <t>Shares</t>
  </si>
  <si>
    <t>Total</t>
  </si>
  <si>
    <t>Amount</t>
  </si>
  <si>
    <t>Price</t>
  </si>
  <si>
    <t>Acquired</t>
  </si>
  <si>
    <t>Owned</t>
  </si>
  <si>
    <t>Value</t>
  </si>
  <si>
    <t>to</t>
  </si>
  <si>
    <t>Desired</t>
  </si>
  <si>
    <t>or</t>
  </si>
  <si>
    <t xml:space="preserve">Since Last </t>
  </si>
  <si>
    <t>Before</t>
  </si>
  <si>
    <t>Invest</t>
  </si>
  <si>
    <t>to Buy</t>
  </si>
  <si>
    <t>After</t>
  </si>
  <si>
    <t xml:space="preserve">Periodic </t>
  </si>
  <si>
    <t>Date</t>
  </si>
  <si>
    <t>NAV</t>
  </si>
  <si>
    <t>Rebalancing</t>
  </si>
  <si>
    <t>(Redeem)</t>
  </si>
  <si>
    <t>(Sell)</t>
  </si>
  <si>
    <t>Invested</t>
  </si>
  <si>
    <t>Investment</t>
  </si>
  <si>
    <t>Final Value:</t>
  </si>
  <si>
    <t>Total Net Cost:</t>
  </si>
  <si>
    <t>Avg Share Price or NAV:</t>
  </si>
  <si>
    <t>Average Net Cost Per Share:</t>
  </si>
  <si>
    <t>Internal Rate of Return:</t>
  </si>
  <si>
    <t>&lt;&lt; Purchase Fractional Shares? (Enter 1 if Yes, 0 if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</si>
</sst>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#,##0.000\ ;\(#,##0.000\)"/>
    <numFmt numFmtId="166" formatCode="#,##0.000_);[Red]\(#,##0.000\)"/>
    <numFmt numFmtId="167" formatCode="#,##0.00\ ;\(#,##0.00\)"/>
    <numFmt numFmtId="168" formatCode="#,##0.000"/>
    <numFmt numFmtId="169" formatCode="0.0%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4" fontId="0" fillId="0" borderId="0" xfId="0" applyNumberFormat="1"/>
    <xf numFmtId="0" fontId="2" fillId="0" borderId="0" xfId="0" applyFont="1" applyAlignment="1">
      <alignment horizontal="centerContinuous"/>
    </xf>
    <xf numFmtId="5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 applyAlignment="1">
      <alignment horizontal="right"/>
    </xf>
    <xf numFmtId="6" fontId="0" fillId="0" borderId="0" xfId="0" applyNumberFormat="1"/>
    <xf numFmtId="4" fontId="0" fillId="0" borderId="0" xfId="0" applyNumberFormat="1"/>
    <xf numFmtId="165" fontId="0" fillId="0" borderId="0" xfId="0" applyNumberFormat="1"/>
    <xf numFmtId="8" fontId="0" fillId="0" borderId="0" xfId="0" applyNumberFormat="1"/>
    <xf numFmtId="166" fontId="0" fillId="0" borderId="0" xfId="0" applyNumberFormat="1"/>
    <xf numFmtId="167" fontId="0" fillId="0" borderId="0" xfId="0" applyNumberFormat="1"/>
    <xf numFmtId="14" fontId="0" fillId="0" borderId="1" xfId="0" applyNumberFormat="1" applyBorder="1" applyAlignment="1">
      <alignment horizontal="right"/>
    </xf>
    <xf numFmtId="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8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65" fontId="0" fillId="0" borderId="0" xfId="0" applyNumberFormat="1" applyAlignment="1">
      <alignment horizontal="right"/>
    </xf>
    <xf numFmtId="168" fontId="0" fillId="0" borderId="0" xfId="0" applyNumberFormat="1"/>
    <xf numFmtId="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0" xfId="0" applyAlignment="1">
      <alignment horizontal="right"/>
    </xf>
    <xf numFmtId="169" fontId="0" fillId="0" borderId="0" xfId="0" applyNumberFormat="1"/>
    <xf numFmtId="14" fontId="0" fillId="0" borderId="2" xfId="0" applyNumberFormat="1" applyBorder="1" applyAlignment="1">
      <alignment horizontal="right" wrapText="1"/>
    </xf>
  </cellXfs>
  <cellStyles count="2">
    <cellStyle name="Normal" xfId="0" builtinId="0"/>
    <cellStyle name="Percent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="80" workbookViewId="0">
      <selection activeCell="S51" sqref="S51"/>
    </sheetView>
  </sheetViews>
  <sheetFormatPr defaultColWidth="8" defaultRowHeight="12.75" x14ac:dyDescent="0.2"/>
  <cols>
    <col min="1" max="1" width="13.42578125" style="7" customWidth="1"/>
    <col min="2" max="2" width="11.28515625" customWidth="1"/>
    <col min="3" max="3" width="7.140625" bestFit="1" customWidth="1"/>
    <col min="4" max="4" width="13" bestFit="1" customWidth="1"/>
    <col min="5" max="5" width="12.42578125" customWidth="1"/>
    <col min="6" max="6" width="13" bestFit="1" customWidth="1"/>
    <col min="7" max="7" width="10.85546875" bestFit="1" customWidth="1"/>
    <col min="8" max="8" width="8.140625" bestFit="1" customWidth="1"/>
    <col min="9" max="9" width="13" bestFit="1" customWidth="1"/>
    <col min="10" max="10" width="10.5703125" customWidth="1"/>
    <col min="11" max="11" width="12.42578125" customWidth="1"/>
  </cols>
  <sheetData>
    <row r="1" spans="1:11" x14ac:dyDescent="0.2">
      <c r="A1" s="1" t="s">
        <v>0</v>
      </c>
    </row>
    <row r="3" spans="1:11" x14ac:dyDescent="0.2">
      <c r="A3" s="2" t="s">
        <v>1</v>
      </c>
      <c r="B3" t="s">
        <v>2</v>
      </c>
      <c r="D3" s="3" t="s">
        <v>3</v>
      </c>
      <c r="E3" t="s">
        <v>4</v>
      </c>
    </row>
    <row r="5" spans="1:11" x14ac:dyDescent="0.2">
      <c r="A5" s="4">
        <v>1000</v>
      </c>
      <c r="B5" t="s">
        <v>5</v>
      </c>
    </row>
    <row r="6" spans="1:11" x14ac:dyDescent="0.2">
      <c r="A6" s="4">
        <v>1000</v>
      </c>
      <c r="B6" t="s">
        <v>6</v>
      </c>
    </row>
    <row r="7" spans="1:11" x14ac:dyDescent="0.2">
      <c r="A7" s="5">
        <v>0</v>
      </c>
      <c r="B7" t="s">
        <v>38</v>
      </c>
    </row>
    <row r="8" spans="1:11" x14ac:dyDescent="0.2">
      <c r="A8" s="5"/>
      <c r="B8" s="6" t="str">
        <f>IF(A7=1,"Fractional shares WILL be purchased","Fractional shares WILL NOT purchased")</f>
        <v>Fractional shares WILL NOT purchased</v>
      </c>
    </row>
    <row r="9" spans="1:11" x14ac:dyDescent="0.2">
      <c r="A9" s="5">
        <v>0</v>
      </c>
      <c r="B9" t="s">
        <v>7</v>
      </c>
    </row>
    <row r="10" spans="1:11" x14ac:dyDescent="0.2">
      <c r="B10" s="6" t="str">
        <f>IF(A9=1,"Shares WILL be sold to keep portfolio at desired level","Shares WILL NOT be sold to force portfolio to desired level")</f>
        <v>Shares WILL NOT be sold to force portfolio to desired level</v>
      </c>
    </row>
    <row r="12" spans="1:11" x14ac:dyDescent="0.2">
      <c r="A12" s="1"/>
      <c r="B12" s="8"/>
      <c r="C12" s="9"/>
      <c r="D12" s="10"/>
      <c r="E12" s="10" t="s">
        <v>8</v>
      </c>
      <c r="F12" s="8"/>
      <c r="G12" s="8"/>
      <c r="H12" s="8"/>
      <c r="I12" s="10" t="s">
        <v>8</v>
      </c>
      <c r="K12" s="10"/>
    </row>
    <row r="13" spans="1:11" x14ac:dyDescent="0.2">
      <c r="A13" s="1"/>
      <c r="B13" s="6"/>
      <c r="C13" s="10" t="s">
        <v>9</v>
      </c>
      <c r="D13" s="10" t="s">
        <v>10</v>
      </c>
      <c r="E13" s="10" t="s">
        <v>10</v>
      </c>
      <c r="F13" s="10" t="s">
        <v>11</v>
      </c>
      <c r="G13" s="10" t="s">
        <v>12</v>
      </c>
      <c r="H13" s="10" t="s">
        <v>8</v>
      </c>
      <c r="I13" s="10" t="s">
        <v>10</v>
      </c>
      <c r="K13" s="10"/>
    </row>
    <row r="14" spans="1:11" x14ac:dyDescent="0.2">
      <c r="A14" s="1"/>
      <c r="B14" s="6"/>
      <c r="C14" s="10" t="s">
        <v>13</v>
      </c>
      <c r="D14" s="10" t="s">
        <v>14</v>
      </c>
      <c r="E14" s="10" t="s">
        <v>15</v>
      </c>
      <c r="F14" s="10" t="s">
        <v>16</v>
      </c>
      <c r="G14" s="10" t="s">
        <v>17</v>
      </c>
      <c r="H14" s="10" t="s">
        <v>10</v>
      </c>
      <c r="I14" s="10" t="s">
        <v>15</v>
      </c>
      <c r="K14" s="10"/>
    </row>
    <row r="15" spans="1:11" x14ac:dyDescent="0.2">
      <c r="A15" s="1"/>
      <c r="B15" s="10" t="s">
        <v>18</v>
      </c>
      <c r="C15" s="10" t="s">
        <v>19</v>
      </c>
      <c r="D15" s="10" t="s">
        <v>20</v>
      </c>
      <c r="E15" s="10" t="s">
        <v>21</v>
      </c>
      <c r="F15" s="10" t="s">
        <v>21</v>
      </c>
      <c r="G15" s="10" t="s">
        <v>22</v>
      </c>
      <c r="H15" s="10" t="s">
        <v>23</v>
      </c>
      <c r="I15" s="10" t="s">
        <v>24</v>
      </c>
      <c r="J15" s="10" t="s">
        <v>11</v>
      </c>
      <c r="K15" s="10" t="s">
        <v>25</v>
      </c>
    </row>
    <row r="16" spans="1:11" ht="13.5" thickBot="1" x14ac:dyDescent="0.25">
      <c r="A16" s="11" t="s">
        <v>26</v>
      </c>
      <c r="B16" s="12" t="s">
        <v>16</v>
      </c>
      <c r="C16" s="12" t="s">
        <v>27</v>
      </c>
      <c r="D16" s="12" t="s">
        <v>28</v>
      </c>
      <c r="E16" s="12" t="s">
        <v>28</v>
      </c>
      <c r="F16" s="12" t="s">
        <v>28</v>
      </c>
      <c r="G16" s="12" t="s">
        <v>29</v>
      </c>
      <c r="H16" s="12" t="s">
        <v>30</v>
      </c>
      <c r="I16" s="12" t="s">
        <v>28</v>
      </c>
      <c r="J16" s="12" t="s">
        <v>31</v>
      </c>
      <c r="K16" s="12" t="s">
        <v>32</v>
      </c>
    </row>
    <row r="17" spans="1:11" x14ac:dyDescent="0.2">
      <c r="A17" s="13">
        <v>39846</v>
      </c>
      <c r="B17" s="14">
        <f>$A$5</f>
        <v>1000</v>
      </c>
      <c r="C17" s="15">
        <v>40.840000000000003</v>
      </c>
      <c r="D17" s="16"/>
      <c r="E17" s="16">
        <v>0</v>
      </c>
      <c r="F17" s="17">
        <f t="shared" ref="F17:F41" si="0">E17*C17</f>
        <v>0</v>
      </c>
      <c r="G17" s="17">
        <f t="shared" ref="G17:G41" si="1">IF(B17-F17&lt;0,IF($A$9=1,B17-F17,0),B17-F17)</f>
        <v>1000</v>
      </c>
      <c r="H17" s="18">
        <f t="shared" ref="H17:H41" si="2">IF($A$7=0,ROUND(G17/C17,0),ROUND(G17/C17,3))</f>
        <v>24</v>
      </c>
      <c r="I17" s="16">
        <f>H17</f>
        <v>24</v>
      </c>
      <c r="J17" s="14">
        <f>G17</f>
        <v>1000</v>
      </c>
      <c r="K17" s="19">
        <f>0-J17</f>
        <v>-1000</v>
      </c>
    </row>
    <row r="18" spans="1:11" x14ac:dyDescent="0.2">
      <c r="A18" s="13">
        <v>39874</v>
      </c>
      <c r="B18" s="14">
        <f t="shared" ref="B18:B41" si="3">B17+$A$6</f>
        <v>2000</v>
      </c>
      <c r="C18" s="15">
        <v>35.590000000000003</v>
      </c>
      <c r="D18" s="16"/>
      <c r="E18" s="16">
        <f t="shared" ref="E18:E41" si="4">I17+D18</f>
        <v>24</v>
      </c>
      <c r="F18" s="17">
        <f t="shared" si="0"/>
        <v>854.16000000000008</v>
      </c>
      <c r="G18" s="17">
        <f t="shared" si="1"/>
        <v>1145.8399999999999</v>
      </c>
      <c r="H18" s="18">
        <f t="shared" si="2"/>
        <v>32</v>
      </c>
      <c r="I18" s="16">
        <f t="shared" ref="I18:I41" si="5">E18+H18</f>
        <v>56</v>
      </c>
      <c r="J18" s="14">
        <f t="shared" ref="J18:J41" si="6">G18+J17</f>
        <v>2145.84</v>
      </c>
      <c r="K18" s="19">
        <f t="shared" ref="K18:K41" si="7">J17-J18</f>
        <v>-1145.8400000000001</v>
      </c>
    </row>
    <row r="19" spans="1:11" x14ac:dyDescent="0.2">
      <c r="A19" s="13">
        <v>39904</v>
      </c>
      <c r="B19" s="14">
        <f t="shared" si="3"/>
        <v>3000</v>
      </c>
      <c r="C19" s="15">
        <v>39.729999999999997</v>
      </c>
      <c r="D19" s="16"/>
      <c r="E19" s="16">
        <f t="shared" si="4"/>
        <v>56</v>
      </c>
      <c r="F19" s="17">
        <f t="shared" si="0"/>
        <v>2224.8799999999997</v>
      </c>
      <c r="G19" s="17">
        <f t="shared" si="1"/>
        <v>775.12000000000035</v>
      </c>
      <c r="H19" s="18">
        <f t="shared" si="2"/>
        <v>20</v>
      </c>
      <c r="I19" s="16">
        <f t="shared" si="5"/>
        <v>76</v>
      </c>
      <c r="J19" s="14">
        <f t="shared" si="6"/>
        <v>2920.9600000000005</v>
      </c>
      <c r="K19" s="19">
        <f t="shared" si="7"/>
        <v>-775.12000000000035</v>
      </c>
    </row>
    <row r="20" spans="1:11" x14ac:dyDescent="0.2">
      <c r="A20" s="13">
        <v>39934</v>
      </c>
      <c r="B20" s="14">
        <f t="shared" si="3"/>
        <v>4000</v>
      </c>
      <c r="C20" s="15">
        <v>44.01</v>
      </c>
      <c r="D20" s="16"/>
      <c r="E20" s="16">
        <f t="shared" si="4"/>
        <v>76</v>
      </c>
      <c r="F20" s="17">
        <f t="shared" si="0"/>
        <v>3344.7599999999998</v>
      </c>
      <c r="G20" s="17">
        <f t="shared" si="1"/>
        <v>655.24000000000024</v>
      </c>
      <c r="H20" s="18">
        <f t="shared" si="2"/>
        <v>15</v>
      </c>
      <c r="I20" s="16">
        <f t="shared" si="5"/>
        <v>91</v>
      </c>
      <c r="J20" s="14">
        <f t="shared" si="6"/>
        <v>3576.2000000000007</v>
      </c>
      <c r="K20" s="19">
        <f t="shared" si="7"/>
        <v>-655.24000000000024</v>
      </c>
    </row>
    <row r="21" spans="1:11" x14ac:dyDescent="0.2">
      <c r="A21" s="13">
        <v>39965</v>
      </c>
      <c r="B21" s="14">
        <f t="shared" si="3"/>
        <v>5000</v>
      </c>
      <c r="C21" s="15">
        <v>47.28</v>
      </c>
      <c r="D21" s="16"/>
      <c r="E21" s="16">
        <f t="shared" si="4"/>
        <v>91</v>
      </c>
      <c r="F21" s="17">
        <f t="shared" si="0"/>
        <v>4302.4800000000005</v>
      </c>
      <c r="G21" s="17">
        <f t="shared" si="1"/>
        <v>697.51999999999953</v>
      </c>
      <c r="H21" s="18">
        <f t="shared" si="2"/>
        <v>15</v>
      </c>
      <c r="I21" s="16">
        <f t="shared" si="5"/>
        <v>106</v>
      </c>
      <c r="J21" s="14">
        <f t="shared" si="6"/>
        <v>4273.72</v>
      </c>
      <c r="K21" s="19">
        <f t="shared" si="7"/>
        <v>-697.51999999999953</v>
      </c>
    </row>
    <row r="22" spans="1:11" x14ac:dyDescent="0.2">
      <c r="A22" s="13">
        <v>39995</v>
      </c>
      <c r="B22" s="14">
        <f t="shared" si="3"/>
        <v>6000</v>
      </c>
      <c r="C22" s="15">
        <v>46.6</v>
      </c>
      <c r="D22" s="16"/>
      <c r="E22" s="16">
        <f t="shared" si="4"/>
        <v>106</v>
      </c>
      <c r="F22" s="17">
        <f t="shared" si="0"/>
        <v>4939.6000000000004</v>
      </c>
      <c r="G22" s="17">
        <f t="shared" si="1"/>
        <v>1060.3999999999996</v>
      </c>
      <c r="H22" s="18">
        <f t="shared" si="2"/>
        <v>23</v>
      </c>
      <c r="I22" s="16">
        <f t="shared" si="5"/>
        <v>129</v>
      </c>
      <c r="J22" s="14">
        <f t="shared" si="6"/>
        <v>5334.12</v>
      </c>
      <c r="K22" s="19">
        <f t="shared" si="7"/>
        <v>-1060.3999999999996</v>
      </c>
    </row>
    <row r="23" spans="1:11" x14ac:dyDescent="0.2">
      <c r="A23" s="13">
        <v>40028</v>
      </c>
      <c r="B23" s="14">
        <f t="shared" si="3"/>
        <v>7000</v>
      </c>
      <c r="C23" s="15">
        <v>50.44</v>
      </c>
      <c r="D23" s="16"/>
      <c r="E23" s="16">
        <f t="shared" si="4"/>
        <v>129</v>
      </c>
      <c r="F23" s="17">
        <f t="shared" si="0"/>
        <v>6506.7599999999993</v>
      </c>
      <c r="G23" s="17">
        <f t="shared" si="1"/>
        <v>493.24000000000069</v>
      </c>
      <c r="H23" s="18">
        <f t="shared" si="2"/>
        <v>10</v>
      </c>
      <c r="I23" s="16">
        <f t="shared" si="5"/>
        <v>139</v>
      </c>
      <c r="J23" s="14">
        <f t="shared" si="6"/>
        <v>5827.3600000000006</v>
      </c>
      <c r="K23" s="19">
        <f t="shared" si="7"/>
        <v>-493.24000000000069</v>
      </c>
    </row>
    <row r="24" spans="1:11" x14ac:dyDescent="0.2">
      <c r="A24" s="13">
        <v>40057</v>
      </c>
      <c r="B24" s="14">
        <f t="shared" si="3"/>
        <v>8000</v>
      </c>
      <c r="C24" s="15">
        <v>51.13</v>
      </c>
      <c r="D24" s="16"/>
      <c r="E24" s="16">
        <f t="shared" si="4"/>
        <v>139</v>
      </c>
      <c r="F24" s="17">
        <f t="shared" si="0"/>
        <v>7107.0700000000006</v>
      </c>
      <c r="G24" s="17">
        <f t="shared" si="1"/>
        <v>892.92999999999938</v>
      </c>
      <c r="H24" s="18">
        <f t="shared" si="2"/>
        <v>17</v>
      </c>
      <c r="I24" s="16">
        <f t="shared" si="5"/>
        <v>156</v>
      </c>
      <c r="J24" s="14">
        <f t="shared" si="6"/>
        <v>6720.29</v>
      </c>
      <c r="K24" s="19">
        <f t="shared" si="7"/>
        <v>-892.92999999999938</v>
      </c>
    </row>
    <row r="25" spans="1:11" x14ac:dyDescent="0.2">
      <c r="A25" s="13">
        <v>40087</v>
      </c>
      <c r="B25" s="14">
        <f t="shared" si="3"/>
        <v>9000</v>
      </c>
      <c r="C25" s="15">
        <v>52.78</v>
      </c>
      <c r="D25" s="16"/>
      <c r="E25" s="16">
        <f t="shared" si="4"/>
        <v>156</v>
      </c>
      <c r="F25" s="17">
        <f t="shared" si="0"/>
        <v>8233.68</v>
      </c>
      <c r="G25" s="17">
        <f t="shared" si="1"/>
        <v>766.31999999999971</v>
      </c>
      <c r="H25" s="18">
        <f t="shared" si="2"/>
        <v>15</v>
      </c>
      <c r="I25" s="16">
        <f t="shared" si="5"/>
        <v>171</v>
      </c>
      <c r="J25" s="14">
        <f t="shared" si="6"/>
        <v>7486.61</v>
      </c>
      <c r="K25" s="19">
        <f t="shared" si="7"/>
        <v>-766.31999999999971</v>
      </c>
    </row>
    <row r="26" spans="1:11" x14ac:dyDescent="0.2">
      <c r="A26" s="13">
        <v>40119</v>
      </c>
      <c r="B26" s="14">
        <f t="shared" si="3"/>
        <v>10000</v>
      </c>
      <c r="C26" s="15">
        <v>52.44</v>
      </c>
      <c r="D26" s="16"/>
      <c r="E26" s="16">
        <f t="shared" si="4"/>
        <v>171</v>
      </c>
      <c r="F26" s="17">
        <f t="shared" si="0"/>
        <v>8967.24</v>
      </c>
      <c r="G26" s="17">
        <f t="shared" si="1"/>
        <v>1032.7600000000002</v>
      </c>
      <c r="H26" s="18">
        <f t="shared" si="2"/>
        <v>20</v>
      </c>
      <c r="I26" s="16">
        <f t="shared" si="5"/>
        <v>191</v>
      </c>
      <c r="J26" s="14">
        <f t="shared" si="6"/>
        <v>8519.369999999999</v>
      </c>
      <c r="K26" s="19">
        <f t="shared" si="7"/>
        <v>-1032.7599999999993</v>
      </c>
    </row>
    <row r="27" spans="1:11" x14ac:dyDescent="0.2">
      <c r="A27" s="13">
        <v>40148</v>
      </c>
      <c r="B27" s="14">
        <f t="shared" si="3"/>
        <v>11000</v>
      </c>
      <c r="C27" s="15">
        <v>55.78</v>
      </c>
      <c r="D27" s="16"/>
      <c r="E27" s="16">
        <f t="shared" si="4"/>
        <v>191</v>
      </c>
      <c r="F27" s="17">
        <f t="shared" si="0"/>
        <v>10653.98</v>
      </c>
      <c r="G27" s="17">
        <f t="shared" si="1"/>
        <v>346.02000000000044</v>
      </c>
      <c r="H27" s="18">
        <f t="shared" si="2"/>
        <v>6</v>
      </c>
      <c r="I27" s="16">
        <f t="shared" si="5"/>
        <v>197</v>
      </c>
      <c r="J27" s="14">
        <f t="shared" si="6"/>
        <v>8865.39</v>
      </c>
      <c r="K27" s="19">
        <f t="shared" si="7"/>
        <v>-346.02000000000044</v>
      </c>
    </row>
    <row r="28" spans="1:11" x14ac:dyDescent="0.2">
      <c r="A28" s="13">
        <v>40182</v>
      </c>
      <c r="B28" s="14">
        <f t="shared" si="3"/>
        <v>12000</v>
      </c>
      <c r="C28" s="15">
        <v>57.1</v>
      </c>
      <c r="D28" s="16"/>
      <c r="E28" s="16">
        <f t="shared" si="4"/>
        <v>197</v>
      </c>
      <c r="F28" s="17">
        <f t="shared" si="0"/>
        <v>11248.7</v>
      </c>
      <c r="G28" s="17">
        <f t="shared" si="1"/>
        <v>751.29999999999927</v>
      </c>
      <c r="H28" s="18">
        <f t="shared" si="2"/>
        <v>13</v>
      </c>
      <c r="I28" s="16">
        <f t="shared" si="5"/>
        <v>210</v>
      </c>
      <c r="J28" s="14">
        <f t="shared" si="6"/>
        <v>9616.6899999999987</v>
      </c>
      <c r="K28" s="19">
        <f t="shared" si="7"/>
        <v>-751.29999999999927</v>
      </c>
    </row>
    <row r="29" spans="1:11" x14ac:dyDescent="0.2">
      <c r="A29" s="13">
        <v>40210</v>
      </c>
      <c r="B29" s="14">
        <f t="shared" si="3"/>
        <v>13000</v>
      </c>
      <c r="C29" s="15">
        <v>54.96</v>
      </c>
      <c r="D29" s="16"/>
      <c r="E29" s="16">
        <f t="shared" si="4"/>
        <v>210</v>
      </c>
      <c r="F29" s="17">
        <f t="shared" si="0"/>
        <v>11541.6</v>
      </c>
      <c r="G29" s="17">
        <f t="shared" si="1"/>
        <v>1458.3999999999996</v>
      </c>
      <c r="H29" s="18">
        <f t="shared" si="2"/>
        <v>27</v>
      </c>
      <c r="I29" s="16">
        <f t="shared" si="5"/>
        <v>237</v>
      </c>
      <c r="J29" s="14">
        <f t="shared" si="6"/>
        <v>11075.089999999998</v>
      </c>
      <c r="K29" s="19">
        <f t="shared" si="7"/>
        <v>-1458.3999999999996</v>
      </c>
    </row>
    <row r="30" spans="1:11" x14ac:dyDescent="0.2">
      <c r="A30" s="13">
        <v>40238</v>
      </c>
      <c r="B30" s="14">
        <f t="shared" si="3"/>
        <v>14000</v>
      </c>
      <c r="C30" s="15">
        <v>56.7</v>
      </c>
      <c r="D30" s="16"/>
      <c r="E30" s="16">
        <f t="shared" si="4"/>
        <v>237</v>
      </c>
      <c r="F30" s="17">
        <f t="shared" si="0"/>
        <v>13437.900000000001</v>
      </c>
      <c r="G30" s="17">
        <f t="shared" si="1"/>
        <v>562.09999999999854</v>
      </c>
      <c r="H30" s="18">
        <f t="shared" si="2"/>
        <v>10</v>
      </c>
      <c r="I30" s="16">
        <f t="shared" si="5"/>
        <v>247</v>
      </c>
      <c r="J30" s="14">
        <f t="shared" si="6"/>
        <v>11637.189999999997</v>
      </c>
      <c r="K30" s="19">
        <f t="shared" si="7"/>
        <v>-562.09999999999854</v>
      </c>
    </row>
    <row r="31" spans="1:11" x14ac:dyDescent="0.2">
      <c r="A31" s="13">
        <v>40273</v>
      </c>
      <c r="B31" s="14">
        <f t="shared" si="3"/>
        <v>15000</v>
      </c>
      <c r="C31" s="15">
        <v>60.39</v>
      </c>
      <c r="D31" s="16"/>
      <c r="E31" s="16">
        <f t="shared" si="4"/>
        <v>247</v>
      </c>
      <c r="F31" s="17">
        <f t="shared" si="0"/>
        <v>14916.33</v>
      </c>
      <c r="G31" s="17">
        <f t="shared" si="1"/>
        <v>83.670000000000073</v>
      </c>
      <c r="H31" s="18">
        <f t="shared" si="2"/>
        <v>1</v>
      </c>
      <c r="I31" s="16">
        <f t="shared" si="5"/>
        <v>248</v>
      </c>
      <c r="J31" s="14">
        <f t="shared" si="6"/>
        <v>11720.859999999997</v>
      </c>
      <c r="K31" s="19">
        <f t="shared" si="7"/>
        <v>-83.670000000000073</v>
      </c>
    </row>
    <row r="32" spans="1:11" x14ac:dyDescent="0.2">
      <c r="A32" s="13">
        <v>40301</v>
      </c>
      <c r="B32" s="14">
        <f t="shared" si="3"/>
        <v>16000</v>
      </c>
      <c r="C32" s="15">
        <v>61.43</v>
      </c>
      <c r="D32" s="16"/>
      <c r="E32" s="16">
        <f t="shared" si="4"/>
        <v>248</v>
      </c>
      <c r="F32" s="17">
        <f t="shared" si="0"/>
        <v>15234.64</v>
      </c>
      <c r="G32" s="17">
        <f t="shared" si="1"/>
        <v>765.36000000000058</v>
      </c>
      <c r="H32" s="18">
        <f t="shared" si="2"/>
        <v>12</v>
      </c>
      <c r="I32" s="16">
        <f t="shared" si="5"/>
        <v>260</v>
      </c>
      <c r="J32" s="14">
        <f t="shared" si="6"/>
        <v>12486.219999999998</v>
      </c>
      <c r="K32" s="19">
        <f t="shared" si="7"/>
        <v>-765.36000000000058</v>
      </c>
    </row>
    <row r="33" spans="1:12" x14ac:dyDescent="0.2">
      <c r="A33" s="13">
        <v>40330</v>
      </c>
      <c r="B33" s="14">
        <f t="shared" si="3"/>
        <v>17000</v>
      </c>
      <c r="C33" s="15">
        <v>55.38</v>
      </c>
      <c r="D33" s="16"/>
      <c r="E33" s="16">
        <f t="shared" si="4"/>
        <v>260</v>
      </c>
      <c r="F33" s="17">
        <f t="shared" si="0"/>
        <v>14398.800000000001</v>
      </c>
      <c r="G33" s="17">
        <f t="shared" si="1"/>
        <v>2601.1999999999989</v>
      </c>
      <c r="H33" s="18">
        <f t="shared" si="2"/>
        <v>47</v>
      </c>
      <c r="I33" s="16">
        <f t="shared" si="5"/>
        <v>307</v>
      </c>
      <c r="J33" s="14">
        <f t="shared" si="6"/>
        <v>15087.419999999996</v>
      </c>
      <c r="K33" s="19">
        <f t="shared" si="7"/>
        <v>-2601.1999999999989</v>
      </c>
    </row>
    <row r="34" spans="1:12" x14ac:dyDescent="0.2">
      <c r="A34" s="13">
        <v>40360</v>
      </c>
      <c r="B34" s="14">
        <f t="shared" si="3"/>
        <v>18000</v>
      </c>
      <c r="C34" s="15">
        <v>52.25</v>
      </c>
      <c r="D34" s="16"/>
      <c r="E34" s="16">
        <f t="shared" si="4"/>
        <v>307</v>
      </c>
      <c r="F34" s="17">
        <f t="shared" si="0"/>
        <v>16040.75</v>
      </c>
      <c r="G34" s="17">
        <f t="shared" si="1"/>
        <v>1959.25</v>
      </c>
      <c r="H34" s="18">
        <f t="shared" si="2"/>
        <v>37</v>
      </c>
      <c r="I34" s="16">
        <f t="shared" si="5"/>
        <v>344</v>
      </c>
      <c r="J34" s="14">
        <f t="shared" si="6"/>
        <v>17046.669999999998</v>
      </c>
      <c r="K34" s="19">
        <f t="shared" si="7"/>
        <v>-1959.2500000000018</v>
      </c>
    </row>
    <row r="35" spans="1:12" x14ac:dyDescent="0.2">
      <c r="A35" s="13">
        <v>40392</v>
      </c>
      <c r="B35" s="14">
        <f t="shared" si="3"/>
        <v>19000</v>
      </c>
      <c r="C35" s="15">
        <v>57.26</v>
      </c>
      <c r="D35" s="16"/>
      <c r="E35" s="16">
        <f t="shared" si="4"/>
        <v>344</v>
      </c>
      <c r="F35" s="17">
        <f t="shared" si="0"/>
        <v>19697.439999999999</v>
      </c>
      <c r="G35" s="17">
        <f t="shared" si="1"/>
        <v>0</v>
      </c>
      <c r="H35" s="18">
        <f t="shared" si="2"/>
        <v>0</v>
      </c>
      <c r="I35" s="16">
        <f t="shared" si="5"/>
        <v>344</v>
      </c>
      <c r="J35" s="14">
        <f t="shared" si="6"/>
        <v>17046.669999999998</v>
      </c>
      <c r="K35" s="19">
        <f t="shared" si="7"/>
        <v>0</v>
      </c>
    </row>
    <row r="36" spans="1:12" x14ac:dyDescent="0.2">
      <c r="A36" s="13">
        <v>40422</v>
      </c>
      <c r="B36" s="14">
        <f t="shared" si="3"/>
        <v>20000</v>
      </c>
      <c r="C36" s="15">
        <v>54.73</v>
      </c>
      <c r="D36" s="16"/>
      <c r="E36" s="16">
        <f t="shared" si="4"/>
        <v>344</v>
      </c>
      <c r="F36" s="17">
        <f t="shared" si="0"/>
        <v>18827.12</v>
      </c>
      <c r="G36" s="17">
        <f t="shared" si="1"/>
        <v>1172.880000000001</v>
      </c>
      <c r="H36" s="18">
        <f t="shared" si="2"/>
        <v>21</v>
      </c>
      <c r="I36" s="16">
        <f t="shared" si="5"/>
        <v>365</v>
      </c>
      <c r="J36" s="14">
        <f t="shared" si="6"/>
        <v>18219.55</v>
      </c>
      <c r="K36" s="19">
        <f t="shared" si="7"/>
        <v>-1172.880000000001</v>
      </c>
    </row>
    <row r="37" spans="1:12" x14ac:dyDescent="0.2">
      <c r="A37" s="13">
        <v>40452</v>
      </c>
      <c r="B37" s="14">
        <f t="shared" si="3"/>
        <v>21000</v>
      </c>
      <c r="C37" s="15">
        <v>58.66</v>
      </c>
      <c r="D37" s="16"/>
      <c r="E37" s="16">
        <f t="shared" si="4"/>
        <v>365</v>
      </c>
      <c r="F37" s="17">
        <f t="shared" si="0"/>
        <v>21410.899999999998</v>
      </c>
      <c r="G37" s="17">
        <f t="shared" si="1"/>
        <v>0</v>
      </c>
      <c r="H37" s="18">
        <f t="shared" si="2"/>
        <v>0</v>
      </c>
      <c r="I37" s="16">
        <f t="shared" si="5"/>
        <v>365</v>
      </c>
      <c r="J37" s="14">
        <f t="shared" si="6"/>
        <v>18219.55</v>
      </c>
      <c r="K37" s="19">
        <f t="shared" si="7"/>
        <v>0</v>
      </c>
    </row>
    <row r="38" spans="1:12" x14ac:dyDescent="0.2">
      <c r="A38" s="13">
        <v>40483</v>
      </c>
      <c r="B38" s="14">
        <f t="shared" si="3"/>
        <v>22000</v>
      </c>
      <c r="C38" s="15">
        <v>60.87</v>
      </c>
      <c r="D38" s="16"/>
      <c r="E38" s="16">
        <f t="shared" si="4"/>
        <v>365</v>
      </c>
      <c r="F38" s="17">
        <f t="shared" si="0"/>
        <v>22217.55</v>
      </c>
      <c r="G38" s="17">
        <f t="shared" si="1"/>
        <v>0</v>
      </c>
      <c r="H38" s="18">
        <f t="shared" si="2"/>
        <v>0</v>
      </c>
      <c r="I38" s="16">
        <f t="shared" si="5"/>
        <v>365</v>
      </c>
      <c r="J38" s="14">
        <f t="shared" si="6"/>
        <v>18219.55</v>
      </c>
      <c r="K38" s="19">
        <f t="shared" si="7"/>
        <v>0</v>
      </c>
    </row>
    <row r="39" spans="1:12" x14ac:dyDescent="0.2">
      <c r="A39" s="13">
        <v>40513</v>
      </c>
      <c r="B39" s="14">
        <f t="shared" si="3"/>
        <v>23000</v>
      </c>
      <c r="C39" s="15">
        <v>62.16</v>
      </c>
      <c r="D39" s="16"/>
      <c r="E39" s="16">
        <f t="shared" si="4"/>
        <v>365</v>
      </c>
      <c r="F39" s="17">
        <f t="shared" si="0"/>
        <v>22688.399999999998</v>
      </c>
      <c r="G39" s="17">
        <f t="shared" si="1"/>
        <v>311.60000000000218</v>
      </c>
      <c r="H39" s="18">
        <f t="shared" si="2"/>
        <v>5</v>
      </c>
      <c r="I39" s="16">
        <f t="shared" si="5"/>
        <v>370</v>
      </c>
      <c r="J39" s="14">
        <f t="shared" si="6"/>
        <v>18531.150000000001</v>
      </c>
      <c r="K39" s="19">
        <f t="shared" si="7"/>
        <v>-311.60000000000218</v>
      </c>
    </row>
    <row r="40" spans="1:12" x14ac:dyDescent="0.2">
      <c r="A40" s="13">
        <v>40546</v>
      </c>
      <c r="B40" s="14">
        <f t="shared" si="3"/>
        <v>24000</v>
      </c>
      <c r="C40" s="15">
        <v>65.55</v>
      </c>
      <c r="D40" s="16"/>
      <c r="E40" s="16">
        <f t="shared" si="4"/>
        <v>370</v>
      </c>
      <c r="F40" s="17">
        <f t="shared" si="0"/>
        <v>24253.5</v>
      </c>
      <c r="G40" s="17">
        <f t="shared" si="1"/>
        <v>0</v>
      </c>
      <c r="H40" s="18">
        <f t="shared" si="2"/>
        <v>0</v>
      </c>
      <c r="I40" s="16">
        <f t="shared" si="5"/>
        <v>370</v>
      </c>
      <c r="J40" s="14">
        <f t="shared" si="6"/>
        <v>18531.150000000001</v>
      </c>
      <c r="K40" s="19">
        <f t="shared" si="7"/>
        <v>0</v>
      </c>
    </row>
    <row r="41" spans="1:12" ht="13.5" thickBot="1" x14ac:dyDescent="0.25">
      <c r="A41" s="20">
        <v>40575</v>
      </c>
      <c r="B41" s="21">
        <f t="shared" si="3"/>
        <v>25000</v>
      </c>
      <c r="C41" s="22">
        <v>67.06</v>
      </c>
      <c r="D41" s="23"/>
      <c r="E41" s="23">
        <f t="shared" si="4"/>
        <v>370</v>
      </c>
      <c r="F41" s="24">
        <f t="shared" si="0"/>
        <v>24812.2</v>
      </c>
      <c r="G41" s="24">
        <f t="shared" si="1"/>
        <v>187.79999999999927</v>
      </c>
      <c r="H41" s="25">
        <f t="shared" si="2"/>
        <v>3</v>
      </c>
      <c r="I41" s="23">
        <f t="shared" si="5"/>
        <v>373</v>
      </c>
      <c r="J41" s="21">
        <f t="shared" si="6"/>
        <v>18718.95</v>
      </c>
      <c r="K41" s="26">
        <f t="shared" si="7"/>
        <v>-187.79999999999927</v>
      </c>
    </row>
    <row r="42" spans="1:12" x14ac:dyDescent="0.2">
      <c r="A42" s="13">
        <v>40603</v>
      </c>
      <c r="B42" s="14"/>
      <c r="C42" s="15">
        <v>68.25</v>
      </c>
      <c r="D42" s="16"/>
      <c r="E42" s="16"/>
      <c r="F42" s="17"/>
      <c r="G42" s="17"/>
      <c r="H42" s="18"/>
      <c r="I42" s="27" t="s">
        <v>33</v>
      </c>
      <c r="J42" s="14">
        <f>I41*C42</f>
        <v>25457.25</v>
      </c>
      <c r="K42" s="14">
        <f>J42</f>
        <v>25457.25</v>
      </c>
      <c r="L42" s="6"/>
    </row>
    <row r="43" spans="1:12" ht="12.75" customHeight="1" x14ac:dyDescent="0.2">
      <c r="C43" s="28"/>
      <c r="E43" s="16"/>
      <c r="F43" s="17"/>
      <c r="G43" s="17"/>
      <c r="H43" s="18"/>
      <c r="I43" t="s">
        <v>34</v>
      </c>
      <c r="J43" s="14">
        <f>SUM(K17:K41)</f>
        <v>-18718.95</v>
      </c>
    </row>
    <row r="44" spans="1:12" ht="13.5" thickBot="1" x14ac:dyDescent="0.25">
      <c r="A44" s="35" t="s">
        <v>35</v>
      </c>
      <c r="B44" s="35"/>
      <c r="C44" s="29">
        <f>AVERAGE(C17:C41)</f>
        <v>53.644799999999996</v>
      </c>
      <c r="D44" s="30"/>
      <c r="E44" s="30"/>
      <c r="F44" s="30"/>
      <c r="G44" s="30"/>
      <c r="H44" s="30"/>
      <c r="I44" s="31" t="s">
        <v>36</v>
      </c>
      <c r="J44" s="32">
        <f>-(J43/I41)</f>
        <v>50.184852546916893</v>
      </c>
    </row>
    <row r="45" spans="1:12" ht="13.5" thickTop="1" x14ac:dyDescent="0.2">
      <c r="I45" s="33" t="s">
        <v>37</v>
      </c>
      <c r="J45" s="34">
        <f>XIRR(K17:K42,A17:A42)</f>
        <v>0.28022608160972595</v>
      </c>
    </row>
  </sheetData>
  <mergeCells count="1">
    <mergeCell ref="A44:B44"/>
  </mergeCells>
  <phoneticPr fontId="0" type="noConversion"/>
  <printOptions headings="1" gridLines="1" gridLinesSet="0"/>
  <pageMargins left="0.25" right="0.25" top="1" bottom="1" header="0.5" footer="0.5"/>
  <pageSetup scale="81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Value Averaging Spreadsheet</vt:lpstr>
      <vt:lpstr>'Value Averaging Spreadsheet'!Print_Area</vt:lpstr>
      <vt:lpstr>'Value Averaging Spreadsheet'!Print_Titles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A. Thorp, CFA</dc:creator>
  <cp:lastModifiedBy>Jean Henrich</cp:lastModifiedBy>
  <dcterms:created xsi:type="dcterms:W3CDTF">2011-03-07T13:02:48Z</dcterms:created>
  <dcterms:modified xsi:type="dcterms:W3CDTF">2019-04-03T19:14:03Z</dcterms:modified>
</cp:coreProperties>
</file>