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aaii.sharepoint.com/sites/ContentStrategyPlanning/Shared Documents/AAII Way - PRISM Wealth-Building/Worksheets for PRISM Academy/"/>
    </mc:Choice>
  </mc:AlternateContent>
  <xr:revisionPtr revIDLastSave="121" documentId="13_ncr:1_{74ECFA5A-6F31-FC45-AD82-0ED9CE7FB272}" xr6:coauthVersionLast="47" xr6:coauthVersionMax="47" xr10:uidLastSave="{2C3C09EE-12D2-4695-B126-FBC9EE005461}"/>
  <bookViews>
    <workbookView xWindow="1965" yWindow="1185" windowWidth="20610" windowHeight="12900" xr2:uid="{F7FF2B20-2392-486E-B911-529799D352B7}"/>
  </bookViews>
  <sheets>
    <sheet name="Single Goal Calculator" sheetId="1" r:id="rId1"/>
    <sheet name="Scenario Calculator" sheetId="4" r:id="rId2"/>
    <sheet name="Calculator without preset value"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9" i="1" l="1"/>
  <c r="F13" i="4"/>
  <c r="F15" i="4" s="1"/>
  <c r="E13" i="4"/>
  <c r="E15" i="4" s="1"/>
  <c r="D13" i="4"/>
  <c r="D15" i="4" s="1"/>
  <c r="C13" i="4"/>
  <c r="C15" i="4" s="1"/>
  <c r="B13" i="4"/>
  <c r="B15" i="4" s="1"/>
  <c r="B14" i="3"/>
  <c r="B16" i="3" s="1"/>
  <c r="B22" i="3" s="1"/>
  <c r="C17" i="4" l="1"/>
  <c r="C16" i="4"/>
  <c r="D23" i="4"/>
  <c r="D17" i="4"/>
  <c r="D16" i="4"/>
  <c r="F23" i="4"/>
  <c r="F17" i="4"/>
  <c r="F16" i="4"/>
  <c r="E23" i="4"/>
  <c r="E17" i="4"/>
  <c r="E16" i="4"/>
  <c r="C23" i="4"/>
  <c r="B23" i="4"/>
  <c r="B29" i="3"/>
  <c r="B27" i="1"/>
  <c r="C26" i="4" l="1"/>
  <c r="C25" i="4"/>
  <c r="C24" i="4"/>
  <c r="F26" i="4"/>
  <c r="F25" i="4"/>
  <c r="F24" i="4"/>
  <c r="E26" i="4"/>
  <c r="E25" i="4"/>
  <c r="E24" i="4"/>
  <c r="D26" i="4"/>
  <c r="D25" i="4"/>
  <c r="D24" i="4"/>
  <c r="B26" i="4"/>
  <c r="C53" i="3"/>
  <c r="C51" i="3"/>
  <c r="C49" i="3"/>
  <c r="C47" i="3"/>
  <c r="C45" i="3"/>
  <c r="C43" i="3"/>
  <c r="C41" i="3"/>
  <c r="C39" i="3"/>
  <c r="C37" i="3"/>
  <c r="C35" i="3"/>
  <c r="C33" i="3"/>
  <c r="C31" i="3"/>
  <c r="C29" i="3"/>
  <c r="D29" i="3" s="1"/>
  <c r="E29" i="3" s="1"/>
  <c r="C46" i="3"/>
  <c r="C40" i="3"/>
  <c r="C36" i="3"/>
  <c r="C32" i="3"/>
  <c r="B23" i="3"/>
  <c r="C50" i="3"/>
  <c r="C30" i="3"/>
  <c r="C52" i="3"/>
  <c r="C48" i="3"/>
  <c r="C44" i="3"/>
  <c r="C42" i="3"/>
  <c r="C38" i="3"/>
  <c r="C34" i="3"/>
  <c r="B43" i="1"/>
  <c r="B30" i="3" l="1"/>
  <c r="D30" i="3" s="1"/>
  <c r="E30" i="3" s="1"/>
  <c r="F29" i="3"/>
  <c r="C67" i="1"/>
  <c r="C66" i="1"/>
  <c r="C65" i="1"/>
  <c r="C57" i="1"/>
  <c r="C49" i="1"/>
  <c r="C59" i="1"/>
  <c r="C64" i="1"/>
  <c r="C56" i="1"/>
  <c r="C48" i="1"/>
  <c r="C60" i="1"/>
  <c r="C52" i="1"/>
  <c r="C58" i="1"/>
  <c r="C63" i="1"/>
  <c r="C55" i="1"/>
  <c r="C53" i="1"/>
  <c r="C51" i="1"/>
  <c r="C50" i="1"/>
  <c r="C62" i="1"/>
  <c r="C54" i="1"/>
  <c r="C61" i="1"/>
  <c r="C45" i="1"/>
  <c r="C44" i="1"/>
  <c r="C47" i="1"/>
  <c r="C46" i="1"/>
  <c r="C43" i="1"/>
  <c r="D43" i="1" s="1"/>
  <c r="B36" i="1"/>
  <c r="B31" i="3" l="1"/>
  <c r="D31" i="3" s="1"/>
  <c r="F30" i="3"/>
  <c r="E43" i="1"/>
  <c r="E31" i="3" l="1"/>
  <c r="F31" i="3" s="1"/>
  <c r="B44" i="1"/>
  <c r="D44" i="1" s="1"/>
  <c r="E44" i="1" s="1"/>
  <c r="F43" i="1"/>
  <c r="B32" i="3" l="1"/>
  <c r="D32" i="3" s="1"/>
  <c r="E32" i="3" s="1"/>
  <c r="F32" i="3" s="1"/>
  <c r="B33" i="3"/>
  <c r="D33" i="3" s="1"/>
  <c r="E33" i="3" s="1"/>
  <c r="B45" i="1"/>
  <c r="F44" i="1"/>
  <c r="B34" i="3" l="1"/>
  <c r="D34" i="3" s="1"/>
  <c r="E34" i="3" s="1"/>
  <c r="F33" i="3"/>
  <c r="D45" i="1"/>
  <c r="E45" i="1" s="1"/>
  <c r="B35" i="3" l="1"/>
  <c r="D35" i="3" s="1"/>
  <c r="F34" i="3"/>
  <c r="B46" i="1"/>
  <c r="F45" i="1"/>
  <c r="E35" i="3" l="1"/>
  <c r="B36" i="3"/>
  <c r="F35" i="3"/>
  <c r="D46" i="1"/>
  <c r="E46" i="1" s="1"/>
  <c r="D36" i="3"/>
  <c r="E36" i="3" s="1"/>
  <c r="B37" i="3" l="1"/>
  <c r="D37" i="3" s="1"/>
  <c r="E37" i="3" s="1"/>
  <c r="F36" i="3"/>
  <c r="B47" i="1"/>
  <c r="D47" i="1" s="1"/>
  <c r="E47" i="1" s="1"/>
  <c r="F46" i="1"/>
  <c r="B38" i="3" l="1"/>
  <c r="D38" i="3" s="1"/>
  <c r="E38" i="3" s="1"/>
  <c r="F37" i="3"/>
  <c r="B48" i="1"/>
  <c r="D48" i="1" s="1"/>
  <c r="E48" i="1" s="1"/>
  <c r="F47" i="1"/>
  <c r="B39" i="3" l="1"/>
  <c r="D39" i="3" s="1"/>
  <c r="E39" i="3" s="1"/>
  <c r="F38" i="3"/>
  <c r="B49" i="1"/>
  <c r="D49" i="1" s="1"/>
  <c r="E49" i="1" s="1"/>
  <c r="F48" i="1"/>
  <c r="B40" i="3" l="1"/>
  <c r="F39" i="3"/>
  <c r="B50" i="1"/>
  <c r="D50" i="1" s="1"/>
  <c r="E50" i="1" s="1"/>
  <c r="F49" i="1"/>
  <c r="D40" i="3"/>
  <c r="E40" i="3" s="1"/>
  <c r="B41" i="3" l="1"/>
  <c r="D41" i="3" s="1"/>
  <c r="E41" i="3" s="1"/>
  <c r="F40" i="3"/>
  <c r="B51" i="1"/>
  <c r="D51" i="1" s="1"/>
  <c r="E51" i="1" s="1"/>
  <c r="F50" i="1"/>
  <c r="B42" i="3" l="1"/>
  <c r="D42" i="3" s="1"/>
  <c r="E42" i="3" s="1"/>
  <c r="F41" i="3"/>
  <c r="B52" i="1"/>
  <c r="D52" i="1" s="1"/>
  <c r="E52" i="1" s="1"/>
  <c r="F51" i="1"/>
  <c r="B43" i="3" l="1"/>
  <c r="D43" i="3" s="1"/>
  <c r="E43" i="3" s="1"/>
  <c r="F42" i="3"/>
  <c r="B53" i="1"/>
  <c r="D53" i="1" s="1"/>
  <c r="E53" i="1" s="1"/>
  <c r="F52" i="1"/>
  <c r="B44" i="3" l="1"/>
  <c r="F43" i="3"/>
  <c r="B54" i="1"/>
  <c r="D54" i="1" s="1"/>
  <c r="E54" i="1" s="1"/>
  <c r="F53" i="1"/>
  <c r="D44" i="3"/>
  <c r="E44" i="3" s="1"/>
  <c r="B45" i="3" l="1"/>
  <c r="D45" i="3" s="1"/>
  <c r="E45" i="3" s="1"/>
  <c r="F44" i="3"/>
  <c r="B55" i="1"/>
  <c r="D55" i="1" s="1"/>
  <c r="E55" i="1" s="1"/>
  <c r="F54" i="1"/>
  <c r="B46" i="3" l="1"/>
  <c r="D46" i="3" s="1"/>
  <c r="E46" i="3" s="1"/>
  <c r="F45" i="3"/>
  <c r="B56" i="1"/>
  <c r="D56" i="1" s="1"/>
  <c r="E56" i="1" s="1"/>
  <c r="F55" i="1"/>
  <c r="B47" i="3" l="1"/>
  <c r="E47" i="3" s="1"/>
  <c r="F46" i="3"/>
  <c r="B57" i="1"/>
  <c r="D57" i="1" s="1"/>
  <c r="E57" i="1" s="1"/>
  <c r="F56" i="1"/>
  <c r="D47" i="3"/>
  <c r="B48" i="3" l="1"/>
  <c r="D48" i="3" s="1"/>
  <c r="E48" i="3" s="1"/>
  <c r="F47" i="3"/>
  <c r="B58" i="1"/>
  <c r="D58" i="1" s="1"/>
  <c r="E58" i="1" s="1"/>
  <c r="F57" i="1"/>
  <c r="B49" i="3" l="1"/>
  <c r="F48" i="3"/>
  <c r="B59" i="1"/>
  <c r="D59" i="1" s="1"/>
  <c r="E59" i="1" s="1"/>
  <c r="F58" i="1"/>
  <c r="D49" i="3"/>
  <c r="E49" i="3" s="1"/>
  <c r="B50" i="3" l="1"/>
  <c r="D50" i="3" s="1"/>
  <c r="E50" i="3" s="1"/>
  <c r="F49" i="3"/>
  <c r="B60" i="1"/>
  <c r="D60" i="1" s="1"/>
  <c r="E60" i="1" s="1"/>
  <c r="F59" i="1"/>
  <c r="B51" i="3" l="1"/>
  <c r="F50" i="3"/>
  <c r="B61" i="1"/>
  <c r="D61" i="1" s="1"/>
  <c r="E61" i="1" s="1"/>
  <c r="F60" i="1"/>
  <c r="D51" i="3"/>
  <c r="E51" i="3" s="1"/>
  <c r="B52" i="3" l="1"/>
  <c r="D52" i="3" s="1"/>
  <c r="E52" i="3" s="1"/>
  <c r="F51" i="3"/>
  <c r="B62" i="1"/>
  <c r="D62" i="1" s="1"/>
  <c r="E62" i="1" s="1"/>
  <c r="F61" i="1"/>
  <c r="B53" i="3" l="1"/>
  <c r="F52" i="3"/>
  <c r="B63" i="1"/>
  <c r="D63" i="1" s="1"/>
  <c r="E63" i="1" s="1"/>
  <c r="F62" i="1"/>
  <c r="D53" i="3"/>
  <c r="E53" i="3" s="1"/>
  <c r="F53" i="3" s="1"/>
  <c r="B64" i="1" l="1"/>
  <c r="D64" i="1" s="1"/>
  <c r="E64" i="1" s="1"/>
  <c r="F63" i="1"/>
  <c r="B65" i="1" l="1"/>
  <c r="D65" i="1" s="1"/>
  <c r="E65" i="1" s="1"/>
  <c r="F64" i="1"/>
  <c r="B66" i="1" l="1"/>
  <c r="D66" i="1" s="1"/>
  <c r="E66" i="1" s="1"/>
  <c r="F65" i="1"/>
  <c r="B67" i="1" l="1"/>
  <c r="D67" i="1" s="1"/>
  <c r="E67" i="1" s="1"/>
  <c r="F67" i="1" s="1"/>
  <c r="F66" i="1"/>
</calcChain>
</file>

<file path=xl/sharedStrings.xml><?xml version="1.0" encoding="utf-8"?>
<sst xmlns="http://schemas.openxmlformats.org/spreadsheetml/2006/main" count="151" uniqueCount="68">
  <si>
    <t>PRISM Wealth-Building Process: Monitoring Your Progress</t>
  </si>
  <si>
    <t>Yellow cells are used to modify default assumptions</t>
  </si>
  <si>
    <t>Blue cells are resulting calculations</t>
  </si>
  <si>
    <t>Assumptions During Savings</t>
  </si>
  <si>
    <t>Beginning Portfolio Value ($)</t>
  </si>
  <si>
    <t>Current portfolio value while accumulating wealth</t>
  </si>
  <si>
    <t>Annual Rate of Return Before Goal (%)</t>
  </si>
  <si>
    <t>Annual rate of return earned on portfolio while accumulating wealth</t>
  </si>
  <si>
    <t>Years Until Goal Is Reached (Years)</t>
  </si>
  <si>
    <t>Number of  years until start of withdrawal</t>
  </si>
  <si>
    <t>Income (Salary)</t>
  </si>
  <si>
    <t>Current annual income</t>
  </si>
  <si>
    <t>Savings Rate (%)</t>
  </si>
  <si>
    <t>Percentage of annual income that is contributed to portfolio</t>
  </si>
  <si>
    <t>Annual Contributions (Savings)</t>
  </si>
  <si>
    <t>Income multiplied by savings rate</t>
  </si>
  <si>
    <t>Accumulated Wealth at Start of Goal ($)</t>
  </si>
  <si>
    <t>Portfolio value before withdrawal begins</t>
  </si>
  <si>
    <t>Assumptions During Withdrawal</t>
  </si>
  <si>
    <t>Spending Duration (Years)</t>
  </si>
  <si>
    <t>Years that goal will need to funded</t>
  </si>
  <si>
    <t>Rate of Return During Withdrawal (%)</t>
  </si>
  <si>
    <t>Annual rate of return earned on portfolio while withdrawing money</t>
  </si>
  <si>
    <t>Annual Withdrawal ($)</t>
  </si>
  <si>
    <t>Annual withdrawal at beginning of each year that reflects the starting wealth, duration and return</t>
  </si>
  <si>
    <t>Withdrawal Rate (% of Portfolio First Year)</t>
  </si>
  <si>
    <t>Annual withdrawal divided by accumulated wealth at start of goal</t>
  </si>
  <si>
    <t>Largest anticipated drawdown for chosen allocation strategy</t>
  </si>
  <si>
    <t>Beginning</t>
  </si>
  <si>
    <t>Annual</t>
  </si>
  <si>
    <t>Portfolio</t>
  </si>
  <si>
    <t>Ending</t>
  </si>
  <si>
    <t>Worse-Case</t>
  </si>
  <si>
    <t>Value</t>
  </si>
  <si>
    <t>Withdrawal</t>
  </si>
  <si>
    <t>Return</t>
  </si>
  <si>
    <t>Drawdown</t>
  </si>
  <si>
    <t>Year 1</t>
  </si>
  <si>
    <t>Year 2</t>
  </si>
  <si>
    <t>Year 3</t>
  </si>
  <si>
    <t>Year 4</t>
  </si>
  <si>
    <t>Year 5</t>
  </si>
  <si>
    <t>Year 6</t>
  </si>
  <si>
    <t>Year 7</t>
  </si>
  <si>
    <t>Year 8</t>
  </si>
  <si>
    <t>Year 9</t>
  </si>
  <si>
    <t>Year 10</t>
  </si>
  <si>
    <t>Year 11</t>
  </si>
  <si>
    <t>Year 12</t>
  </si>
  <si>
    <t>Year 13</t>
  </si>
  <si>
    <t>Year 14</t>
  </si>
  <si>
    <t>Year 15</t>
  </si>
  <si>
    <t>Year 16</t>
  </si>
  <si>
    <t>Year 17</t>
  </si>
  <si>
    <t>Year 18</t>
  </si>
  <si>
    <t>Year 19</t>
  </si>
  <si>
    <t>Year 20</t>
  </si>
  <si>
    <t>Year 21</t>
  </si>
  <si>
    <t>Year 22</t>
  </si>
  <si>
    <t>Year 23</t>
  </si>
  <si>
    <t>Year 24</t>
  </si>
  <si>
    <t>Year 25</t>
  </si>
  <si>
    <t>Default Assumptions</t>
  </si>
  <si>
    <t>Change from Default ($)</t>
  </si>
  <si>
    <t>Change from Default (%)</t>
  </si>
  <si>
    <t>Worst-Case Drawdown</t>
  </si>
  <si>
    <t>PRISM Wealth-Building Process</t>
  </si>
  <si>
    <r>
      <t xml:space="preserve">      </t>
    </r>
    <r>
      <rPr>
        <b/>
        <sz val="20"/>
        <color theme="2" tint="-9.9978637043366805E-2"/>
        <rFont val="Calibri"/>
        <family val="2"/>
        <scheme val="minor"/>
      </rPr>
      <t>|</t>
    </r>
    <r>
      <rPr>
        <b/>
        <sz val="20"/>
        <color rgb="FFEF4627"/>
        <rFont val="Calibri"/>
        <family val="2"/>
        <scheme val="minor"/>
      </rPr>
      <t xml:space="preserve"> Monitoring Your Progress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</si>
</sst>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4" formatCode="_(&quot;$&quot;* #,##0.00_);_(&quot;$&quot;* \(#,##0.00\);_(&quot;$&quot;* &quot;-&quot;??_);_(@_)"/>
    <numFmt numFmtId="164" formatCode="&quot;$&quot;#,##0"/>
    <numFmt numFmtId="165" formatCode="0.0%_);[Red]\(0.0%\)"/>
    <numFmt numFmtId="166" formatCode="0.0%"/>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20"/>
      <color rgb="FFEF4627"/>
      <name val="Calibri"/>
      <family val="2"/>
      <scheme val="minor"/>
    </font>
    <font>
      <b/>
      <sz val="20"/>
      <color theme="2" tint="-9.9978637043366805E-2"/>
      <name val="Calibri"/>
      <family val="2"/>
      <scheme val="minor"/>
    </font>
    <font>
      <sz val="12"/>
      <color theme="1" tint="0.249977111117893"/>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auto="1"/>
      </top>
      <bottom style="thin">
        <color auto="1"/>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0">
    <xf numFmtId="0" fontId="0" fillId="0" borderId="0" xfId="0"/>
    <xf numFmtId="0" fontId="2" fillId="0" borderId="0" xfId="0" applyFont="1"/>
    <xf numFmtId="0" fontId="0" fillId="0" borderId="0" xfId="0" applyAlignment="1">
      <alignment wrapText="1"/>
    </xf>
    <xf numFmtId="0" fontId="2" fillId="0" borderId="1" xfId="0" applyFont="1" applyBorder="1" applyAlignment="1">
      <alignment horizontal="center" wrapText="1"/>
    </xf>
    <xf numFmtId="9" fontId="0" fillId="0" borderId="3" xfId="2" applyFont="1" applyFill="1" applyBorder="1"/>
    <xf numFmtId="9" fontId="0" fillId="2" borderId="2" xfId="2" applyFont="1" applyFill="1" applyBorder="1" applyAlignment="1">
      <alignment horizontal="center"/>
    </xf>
    <xf numFmtId="0" fontId="0" fillId="0" borderId="0" xfId="0" applyAlignment="1">
      <alignment horizontal="center"/>
    </xf>
    <xf numFmtId="1" fontId="0" fillId="2" borderId="2" xfId="2" applyNumberFormat="1" applyFont="1" applyFill="1" applyBorder="1" applyAlignment="1">
      <alignment horizontal="center"/>
    </xf>
    <xf numFmtId="6" fontId="0" fillId="0" borderId="0" xfId="0" applyNumberFormat="1" applyAlignment="1">
      <alignment horizontal="center"/>
    </xf>
    <xf numFmtId="165" fontId="0" fillId="0" borderId="0" xfId="2" applyNumberFormat="1" applyFont="1" applyAlignment="1">
      <alignment horizontal="center"/>
    </xf>
    <xf numFmtId="9" fontId="0" fillId="0" borderId="0" xfId="0" applyNumberFormat="1"/>
    <xf numFmtId="164" fontId="0" fillId="2" borderId="2" xfId="1" applyNumberFormat="1" applyFont="1" applyFill="1" applyBorder="1" applyAlignment="1">
      <alignment horizontal="center"/>
    </xf>
    <xf numFmtId="164" fontId="0" fillId="2" borderId="2" xfId="0" applyNumberFormat="1" applyFill="1" applyBorder="1" applyAlignment="1">
      <alignment horizontal="center"/>
    </xf>
    <xf numFmtId="0" fontId="0" fillId="2" borderId="0" xfId="0" applyFill="1"/>
    <xf numFmtId="0" fontId="0" fillId="2" borderId="2" xfId="0" applyFill="1" applyBorder="1" applyAlignment="1">
      <alignment horizontal="center"/>
    </xf>
    <xf numFmtId="9" fontId="2" fillId="0" borderId="0" xfId="0" applyNumberFormat="1" applyFont="1" applyAlignment="1">
      <alignment horizontal="center"/>
    </xf>
    <xf numFmtId="0" fontId="2" fillId="0" borderId="0" xfId="0" applyFont="1" applyAlignment="1">
      <alignment horizontal="center"/>
    </xf>
    <xf numFmtId="0" fontId="2" fillId="0" borderId="4" xfId="0" applyFont="1" applyBorder="1" applyAlignment="1">
      <alignment horizontal="right"/>
    </xf>
    <xf numFmtId="6" fontId="0" fillId="0" borderId="4" xfId="0" applyNumberFormat="1" applyBorder="1"/>
    <xf numFmtId="8" fontId="0" fillId="0" borderId="4" xfId="0" applyNumberFormat="1" applyBorder="1"/>
    <xf numFmtId="164" fontId="2" fillId="3" borderId="2" xfId="1" applyNumberFormat="1" applyFont="1" applyFill="1" applyBorder="1" applyAlignment="1">
      <alignment horizontal="center"/>
    </xf>
    <xf numFmtId="6" fontId="2" fillId="3" borderId="2" xfId="0" applyNumberFormat="1" applyFont="1" applyFill="1" applyBorder="1" applyAlignment="1">
      <alignment horizontal="center"/>
    </xf>
    <xf numFmtId="8" fontId="2" fillId="3" borderId="2" xfId="0" applyNumberFormat="1" applyFont="1" applyFill="1" applyBorder="1" applyAlignment="1">
      <alignment horizontal="center"/>
    </xf>
    <xf numFmtId="0" fontId="2" fillId="0" borderId="0" xfId="0" applyFont="1" applyAlignment="1">
      <alignment wrapText="1"/>
    </xf>
    <xf numFmtId="0" fontId="2" fillId="2" borderId="0" xfId="0" applyFont="1" applyFill="1"/>
    <xf numFmtId="0" fontId="2" fillId="3" borderId="0" xfId="0" applyFont="1" applyFill="1"/>
    <xf numFmtId="0" fontId="0" fillId="3" borderId="0" xfId="0" applyFill="1"/>
    <xf numFmtId="166" fontId="0" fillId="2" borderId="2" xfId="0" applyNumberFormat="1" applyFill="1" applyBorder="1" applyAlignment="1">
      <alignment horizontal="center"/>
    </xf>
    <xf numFmtId="166" fontId="2" fillId="3" borderId="2" xfId="2" applyNumberFormat="1" applyFont="1" applyFill="1" applyBorder="1" applyAlignment="1">
      <alignment horizontal="center"/>
    </xf>
    <xf numFmtId="166" fontId="2" fillId="3" borderId="0" xfId="2" applyNumberFormat="1" applyFont="1" applyFill="1" applyBorder="1" applyAlignment="1">
      <alignment horizontal="center"/>
    </xf>
    <xf numFmtId="0" fontId="3" fillId="0" borderId="0" xfId="0" applyFont="1"/>
    <xf numFmtId="164" fontId="0" fillId="2" borderId="5" xfId="1" applyNumberFormat="1" applyFont="1" applyFill="1" applyBorder="1" applyAlignment="1">
      <alignment horizontal="center"/>
    </xf>
    <xf numFmtId="9" fontId="0" fillId="2" borderId="5" xfId="2" applyFont="1" applyFill="1" applyBorder="1" applyAlignment="1">
      <alignment horizontal="center"/>
    </xf>
    <xf numFmtId="1" fontId="0" fillId="2" borderId="5" xfId="2" applyNumberFormat="1" applyFont="1" applyFill="1" applyBorder="1" applyAlignment="1">
      <alignment horizontal="center"/>
    </xf>
    <xf numFmtId="164" fontId="0" fillId="2" borderId="5" xfId="0" applyNumberFormat="1" applyFill="1" applyBorder="1" applyAlignment="1">
      <alignment horizontal="center"/>
    </xf>
    <xf numFmtId="164" fontId="2" fillId="3" borderId="5" xfId="1" applyNumberFormat="1" applyFont="1" applyFill="1" applyBorder="1" applyAlignment="1">
      <alignment horizontal="center"/>
    </xf>
    <xf numFmtId="6" fontId="2" fillId="3" borderId="5" xfId="0" applyNumberFormat="1" applyFont="1" applyFill="1" applyBorder="1" applyAlignment="1">
      <alignment horizontal="center"/>
    </xf>
    <xf numFmtId="0" fontId="0" fillId="2" borderId="5" xfId="0" applyFill="1" applyBorder="1" applyAlignment="1">
      <alignment horizontal="center"/>
    </xf>
    <xf numFmtId="166" fontId="0" fillId="2" borderId="5" xfId="0" applyNumberFormat="1" applyFill="1" applyBorder="1" applyAlignment="1">
      <alignment horizontal="center"/>
    </xf>
    <xf numFmtId="166" fontId="2" fillId="3" borderId="5" xfId="2" applyNumberFormat="1" applyFont="1" applyFill="1" applyBorder="1" applyAlignment="1">
      <alignment horizontal="center"/>
    </xf>
    <xf numFmtId="0" fontId="4" fillId="0" borderId="0" xfId="0" applyFont="1" applyBorder="1"/>
    <xf numFmtId="0" fontId="2" fillId="2" borderId="0" xfId="0" applyFont="1" applyFill="1" applyBorder="1"/>
    <xf numFmtId="0" fontId="2" fillId="3" borderId="0" xfId="0" applyFont="1" applyFill="1" applyBorder="1"/>
    <xf numFmtId="0" fontId="2" fillId="0" borderId="0" xfId="0" applyFont="1" applyBorder="1"/>
    <xf numFmtId="0" fontId="2" fillId="0" borderId="0" xfId="0" applyFont="1" applyBorder="1" applyAlignment="1">
      <alignment wrapText="1"/>
    </xf>
    <xf numFmtId="0" fontId="0" fillId="0" borderId="0" xfId="0" applyBorder="1"/>
    <xf numFmtId="0" fontId="2" fillId="0" borderId="0" xfId="0" applyFont="1" applyBorder="1" applyAlignment="1">
      <alignment horizontal="right"/>
    </xf>
    <xf numFmtId="0" fontId="0" fillId="2" borderId="0" xfId="0" applyFill="1" applyBorder="1"/>
    <xf numFmtId="0" fontId="0" fillId="3" borderId="0" xfId="0" applyFill="1" applyBorder="1"/>
    <xf numFmtId="0" fontId="6" fillId="0" borderId="0" xfId="0" applyFont="1" applyBorder="1"/>
  </cellXfs>
  <cellStyles count="3">
    <cellStyle name="Currency" xfId="1" builtinId="4"/>
    <cellStyle name="Normal" xfId="0" builtinId="0"/>
    <cellStyle name="Percent" xfId="2" builtinId="5"/>
  </cellStyles>
  <dxfs count="0"/>
  <tableStyles count="0" defaultTableStyle="TableStyleMedium2" defaultPivotStyle="PivotStyleLight16"/>
  <colors>
    <mruColors>
      <color rgb="FFEF462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320040</xdr:colOff>
      <xdr:row>1</xdr:row>
      <xdr:rowOff>320040</xdr:rowOff>
    </xdr:to>
    <xdr:pic>
      <xdr:nvPicPr>
        <xdr:cNvPr id="4" name="Picture 3">
          <a:extLst>
            <a:ext uri="{FF2B5EF4-FFF2-40B4-BE49-F238E27FC236}">
              <a16:creationId xmlns:a16="http://schemas.microsoft.com/office/drawing/2014/main" id="{7CB438F7-2681-46EF-9C9E-239399BDC1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00025"/>
          <a:ext cx="320040" cy="320040"/>
        </a:xfrm>
        <a:prstGeom prst="rect">
          <a:avLst/>
        </a:prstGeom>
      </xdr:spPr>
    </xdr:pic>
    <xdr:clientData/>
  </xdr:twoCellAnchor>
  <xdr:twoCellAnchor>
    <xdr:from>
      <xdr:col>0</xdr:col>
      <xdr:colOff>57150</xdr:colOff>
      <xdr:row>6</xdr:row>
      <xdr:rowOff>42863</xdr:rowOff>
    </xdr:from>
    <xdr:to>
      <xdr:col>6</xdr:col>
      <xdr:colOff>571500</xdr:colOff>
      <xdr:row>18</xdr:row>
      <xdr:rowOff>0</xdr:rowOff>
    </xdr:to>
    <xdr:sp macro="" textlink="">
      <xdr:nvSpPr>
        <xdr:cNvPr id="2" name="TextBox 1">
          <a:extLst>
            <a:ext uri="{FF2B5EF4-FFF2-40B4-BE49-F238E27FC236}">
              <a16:creationId xmlns:a16="http://schemas.microsoft.com/office/drawing/2014/main" id="{CBBAA9AD-ED58-4B61-B7B0-DEDC7134E06B}"/>
            </a:ext>
          </a:extLst>
        </xdr:cNvPr>
        <xdr:cNvSpPr txBox="1"/>
      </xdr:nvSpPr>
      <xdr:spPr>
        <a:xfrm>
          <a:off x="57150" y="1214438"/>
          <a:ext cx="8272463" cy="212883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en-US" sz="1100">
              <a:solidFill>
                <a:schemeClr val="dk1"/>
              </a:solidFill>
              <a:effectLst/>
              <a:latin typeface="+mn-lt"/>
              <a:ea typeface="+mn-ea"/>
              <a:cs typeface="+mn-cs"/>
            </a:rPr>
            <a:t>To use this worksheet to monitor your progress, you will want to compare your current portfolio value against the ending value projections listed below. Look at the ending value for the year corresponding to where you are in terms of monitoring your progress. Year 1 will be the year you started tracking your progress. Year 2 will be the second year, and so on. If your portfolio balance is approximately equal to the projected ending value, then you are on track to fund your goals. If your balance is larger, then you are ahead of where you need to be.</a:t>
          </a:r>
          <a:endParaRPr lang="en-US">
            <a:effectLst/>
          </a:endParaRPr>
        </a:p>
        <a:p>
          <a:pPr rtl="0"/>
          <a:br>
            <a:rPr lang="en-US" sz="1100">
              <a:solidFill>
                <a:schemeClr val="dk1"/>
              </a:solidFill>
              <a:effectLst/>
              <a:latin typeface="+mn-lt"/>
              <a:ea typeface="+mn-ea"/>
              <a:cs typeface="+mn-cs"/>
            </a:rPr>
          </a:br>
          <a:endParaRPr lang="en-US">
            <a:effectLst/>
          </a:endParaRPr>
        </a:p>
        <a:p>
          <a:pPr rtl="0"/>
          <a:r>
            <a:rPr lang="en-US" sz="1100">
              <a:solidFill>
                <a:schemeClr val="dk1"/>
              </a:solidFill>
              <a:effectLst/>
              <a:latin typeface="+mn-lt"/>
              <a:ea typeface="+mn-ea"/>
              <a:cs typeface="+mn-cs"/>
            </a:rPr>
            <a:t>The Worst-Case Drawdown is an estimate of how low your portfolio's value may be given your estimated return and drawdown expectations. If your balance is near it but the amount is still enough to fund your goal, you may not need to take any action. If the worst-case value is below what you need to fund your goal, you may need to adjust your goal, its timing and/or how much you can save to fund it. For long-term goals, a balance near the worst-case scenario level may not require any action—beyond</a:t>
          </a:r>
          <a:r>
            <a:rPr lang="en-US" sz="1100" baseline="0">
              <a:solidFill>
                <a:schemeClr val="dk1"/>
              </a:solidFill>
              <a:effectLst/>
              <a:latin typeface="+mn-lt"/>
              <a:ea typeface="+mn-ea"/>
              <a:cs typeface="+mn-cs"/>
            </a:rPr>
            <a:t> adjusting your portfolio's allocation if it is too far off-target</a:t>
          </a:r>
          <a:r>
            <a:rPr lang="en-US" sz="1100">
              <a:solidFill>
                <a:schemeClr val="dk1"/>
              </a:solidFill>
              <a:effectLst/>
              <a:latin typeface="+mn-lt"/>
              <a:ea typeface="+mn-ea"/>
              <a:cs typeface="+mn-cs"/>
            </a:rPr>
            <a:t>—if the market is</a:t>
          </a:r>
          <a:r>
            <a:rPr lang="en-US" sz="1100" baseline="0">
              <a:solidFill>
                <a:schemeClr val="dk1"/>
              </a:solidFill>
              <a:effectLst/>
              <a:latin typeface="+mn-lt"/>
              <a:ea typeface="+mn-ea"/>
              <a:cs typeface="+mn-cs"/>
            </a:rPr>
            <a:t> down overall and you have the paitence to wait for the market to recover.</a:t>
          </a:r>
          <a:endParaRPr lang="en-US">
            <a:effectLst/>
          </a:endParaRPr>
        </a:p>
        <a:p>
          <a:endParaRPr lang="en-US" sz="1100" baseline="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320040</xdr:colOff>
      <xdr:row>2</xdr:row>
      <xdr:rowOff>129540</xdr:rowOff>
    </xdr:to>
    <xdr:pic>
      <xdr:nvPicPr>
        <xdr:cNvPr id="2" name="Picture 1">
          <a:extLst>
            <a:ext uri="{FF2B5EF4-FFF2-40B4-BE49-F238E27FC236}">
              <a16:creationId xmlns:a16="http://schemas.microsoft.com/office/drawing/2014/main" id="{1095FEF8-BA64-4C53-9824-740C341083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00025"/>
          <a:ext cx="320040" cy="3200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944CB-0779-4B53-AA21-5839A7D9406C}">
  <dimension ref="A1:F67"/>
  <sheetViews>
    <sheetView showGridLines="0" tabSelected="1" zoomScaleNormal="100" workbookViewId="0">
      <pane xSplit="1" ySplit="5" topLeftCell="B12" activePane="bottomRight" state="frozen"/>
      <selection pane="topRight" activeCell="B1" sqref="B1"/>
      <selection pane="bottomLeft" activeCell="A3" sqref="A3"/>
      <selection pane="bottomRight" activeCell="D1" sqref="D1"/>
    </sheetView>
  </sheetViews>
  <sheetFormatPr defaultColWidth="11.42578125" defaultRowHeight="15" x14ac:dyDescent="0.25"/>
  <cols>
    <col min="1" max="1" width="41.28515625" style="45" customWidth="1"/>
    <col min="2" max="5" width="13.7109375" customWidth="1"/>
    <col min="6" max="6" width="12.42578125" bestFit="1" customWidth="1"/>
  </cols>
  <sheetData>
    <row r="1" spans="1:3" ht="15.75" x14ac:dyDescent="0.25">
      <c r="A1" s="49" t="s">
        <v>66</v>
      </c>
      <c r="B1" s="45"/>
    </row>
    <row r="2" spans="1:3" ht="26.25" x14ac:dyDescent="0.4">
      <c r="A2" s="40" t="s">
        <v>67</v>
      </c>
      <c r="B2" s="45"/>
    </row>
    <row r="3" spans="1:3" ht="29.25" customHeight="1" x14ac:dyDescent="0.25">
      <c r="B3" s="45"/>
    </row>
    <row r="4" spans="1:3" x14ac:dyDescent="0.25">
      <c r="A4" s="41" t="s">
        <v>1</v>
      </c>
      <c r="B4" s="47"/>
      <c r="C4" s="13"/>
    </row>
    <row r="5" spans="1:3" x14ac:dyDescent="0.25">
      <c r="A5" s="42" t="s">
        <v>2</v>
      </c>
      <c r="B5" s="48"/>
      <c r="C5" s="26"/>
    </row>
    <row r="6" spans="1:3" x14ac:dyDescent="0.25">
      <c r="A6" s="43"/>
      <c r="B6" s="45"/>
    </row>
    <row r="7" spans="1:3" x14ac:dyDescent="0.25">
      <c r="A7" s="43"/>
    </row>
    <row r="8" spans="1:3" x14ac:dyDescent="0.25">
      <c r="A8" s="43"/>
    </row>
    <row r="9" spans="1:3" x14ac:dyDescent="0.25">
      <c r="A9" s="43"/>
    </row>
    <row r="10" spans="1:3" x14ac:dyDescent="0.25">
      <c r="A10" s="43"/>
    </row>
    <row r="11" spans="1:3" x14ac:dyDescent="0.25">
      <c r="A11" s="43"/>
    </row>
    <row r="12" spans="1:3" x14ac:dyDescent="0.25">
      <c r="A12" s="43"/>
    </row>
    <row r="13" spans="1:3" x14ac:dyDescent="0.25">
      <c r="A13" s="43"/>
    </row>
    <row r="14" spans="1:3" x14ac:dyDescent="0.25">
      <c r="A14" s="43"/>
    </row>
    <row r="15" spans="1:3" x14ac:dyDescent="0.25">
      <c r="A15" s="43"/>
    </row>
    <row r="16" spans="1:3" x14ac:dyDescent="0.25">
      <c r="A16" s="43"/>
    </row>
    <row r="17" spans="1:3" x14ac:dyDescent="0.25">
      <c r="A17" s="43"/>
    </row>
    <row r="18" spans="1:3" x14ac:dyDescent="0.25">
      <c r="A18" s="43"/>
    </row>
    <row r="19" spans="1:3" x14ac:dyDescent="0.25">
      <c r="A19" s="43"/>
    </row>
    <row r="20" spans="1:3" s="2" customFormat="1" x14ac:dyDescent="0.25">
      <c r="A20" s="44" t="s">
        <v>3</v>
      </c>
      <c r="B20" s="3"/>
    </row>
    <row r="21" spans="1:3" x14ac:dyDescent="0.25">
      <c r="A21" s="45" t="s">
        <v>4</v>
      </c>
      <c r="B21" s="31">
        <v>100000</v>
      </c>
      <c r="C21" t="s">
        <v>5</v>
      </c>
    </row>
    <row r="22" spans="1:3" x14ac:dyDescent="0.25">
      <c r="A22" s="45" t="s">
        <v>6</v>
      </c>
      <c r="B22" s="32">
        <v>0.08</v>
      </c>
      <c r="C22" t="s">
        <v>7</v>
      </c>
    </row>
    <row r="23" spans="1:3" x14ac:dyDescent="0.25">
      <c r="A23" s="45" t="s">
        <v>8</v>
      </c>
      <c r="B23" s="33">
        <v>10</v>
      </c>
      <c r="C23" t="s">
        <v>9</v>
      </c>
    </row>
    <row r="24" spans="1:3" x14ac:dyDescent="0.25">
      <c r="A24" s="45" t="s">
        <v>10</v>
      </c>
      <c r="B24" s="34">
        <v>100000</v>
      </c>
      <c r="C24" t="s">
        <v>11</v>
      </c>
    </row>
    <row r="25" spans="1:3" x14ac:dyDescent="0.25">
      <c r="A25" s="45" t="s">
        <v>12</v>
      </c>
      <c r="B25" s="32">
        <v>0.15</v>
      </c>
      <c r="C25" t="s">
        <v>13</v>
      </c>
    </row>
    <row r="26" spans="1:3" x14ac:dyDescent="0.25">
      <c r="B26" s="4"/>
    </row>
    <row r="27" spans="1:3" x14ac:dyDescent="0.25">
      <c r="A27" s="45" t="s">
        <v>14</v>
      </c>
      <c r="B27" s="35">
        <f>$B$25*$B$24</f>
        <v>15000</v>
      </c>
      <c r="C27" t="s">
        <v>15</v>
      </c>
    </row>
    <row r="29" spans="1:3" x14ac:dyDescent="0.25">
      <c r="A29" s="43" t="s">
        <v>16</v>
      </c>
      <c r="B29" s="36">
        <f>FV($B$22,$B$23,-$B$27,-$B$21)</f>
        <v>433190.93671592651</v>
      </c>
      <c r="C29" t="s">
        <v>17</v>
      </c>
    </row>
    <row r="31" spans="1:3" x14ac:dyDescent="0.25">
      <c r="A31" s="43" t="s">
        <v>18</v>
      </c>
    </row>
    <row r="32" spans="1:3" x14ac:dyDescent="0.25">
      <c r="A32" s="45" t="s">
        <v>19</v>
      </c>
      <c r="B32" s="37">
        <v>4</v>
      </c>
      <c r="C32" t="s">
        <v>20</v>
      </c>
    </row>
    <row r="33" spans="1:6" x14ac:dyDescent="0.25">
      <c r="A33" s="45" t="s">
        <v>21</v>
      </c>
      <c r="B33" s="38">
        <v>0.01</v>
      </c>
      <c r="C33" t="s">
        <v>22</v>
      </c>
    </row>
    <row r="35" spans="1:6" x14ac:dyDescent="0.25">
      <c r="A35" s="43" t="s">
        <v>23</v>
      </c>
      <c r="B35" s="36">
        <v>15000</v>
      </c>
      <c r="C35" t="s">
        <v>24</v>
      </c>
    </row>
    <row r="36" spans="1:6" x14ac:dyDescent="0.25">
      <c r="A36" s="43" t="s">
        <v>25</v>
      </c>
      <c r="B36" s="39">
        <f>B35/B29</f>
        <v>3.4626763232206183E-2</v>
      </c>
      <c r="C36" t="s">
        <v>26</v>
      </c>
    </row>
    <row r="37" spans="1:6" x14ac:dyDescent="0.25">
      <c r="A37" s="43"/>
    </row>
    <row r="38" spans="1:6" x14ac:dyDescent="0.25">
      <c r="A38" s="43" t="s">
        <v>65</v>
      </c>
      <c r="B38" s="29">
        <v>0.38</v>
      </c>
      <c r="C38" t="s">
        <v>27</v>
      </c>
    </row>
    <row r="40" spans="1:6" x14ac:dyDescent="0.25">
      <c r="B40" s="10"/>
    </row>
    <row r="41" spans="1:6" x14ac:dyDescent="0.25">
      <c r="B41" s="15" t="s">
        <v>28</v>
      </c>
      <c r="C41" s="16" t="s">
        <v>29</v>
      </c>
      <c r="D41" s="16" t="s">
        <v>30</v>
      </c>
      <c r="E41" s="16" t="s">
        <v>31</v>
      </c>
      <c r="F41" s="16" t="s">
        <v>32</v>
      </c>
    </row>
    <row r="42" spans="1:6" x14ac:dyDescent="0.25">
      <c r="B42" s="16" t="s">
        <v>33</v>
      </c>
      <c r="C42" s="16" t="s">
        <v>34</v>
      </c>
      <c r="D42" s="16" t="s">
        <v>35</v>
      </c>
      <c r="E42" s="16" t="s">
        <v>33</v>
      </c>
      <c r="F42" s="16" t="s">
        <v>36</v>
      </c>
    </row>
    <row r="43" spans="1:6" x14ac:dyDescent="0.25">
      <c r="A43" s="46" t="s">
        <v>37</v>
      </c>
      <c r="B43" s="18">
        <f>$B$29</f>
        <v>433190.93671592651</v>
      </c>
      <c r="C43" s="18">
        <f t="shared" ref="C43:C67" si="0">-$B$35</f>
        <v>-15000</v>
      </c>
      <c r="D43" s="19">
        <f>(B43+C43)*$B$33</f>
        <v>4181.9093671592655</v>
      </c>
      <c r="E43" s="18">
        <f t="shared" ref="E43:E47" si="1">SUM(B43:D43)</f>
        <v>422372.84608308575</v>
      </c>
      <c r="F43" s="18">
        <f>E43*(1-$B$38)</f>
        <v>261871.16457151316</v>
      </c>
    </row>
    <row r="44" spans="1:6" x14ac:dyDescent="0.25">
      <c r="A44" s="46" t="s">
        <v>38</v>
      </c>
      <c r="B44" s="18">
        <f t="shared" ref="B44:B47" si="2">E43</f>
        <v>422372.84608308575</v>
      </c>
      <c r="C44" s="18">
        <f t="shared" si="0"/>
        <v>-15000</v>
      </c>
      <c r="D44" s="19">
        <f>(B44+C44)*$B$33</f>
        <v>4073.7284608308578</v>
      </c>
      <c r="E44" s="18">
        <f t="shared" si="1"/>
        <v>411446.57454391662</v>
      </c>
      <c r="F44" s="18">
        <f t="shared" ref="F44:F67" si="3">E44*(1-$B$38)</f>
        <v>255096.8762172283</v>
      </c>
    </row>
    <row r="45" spans="1:6" x14ac:dyDescent="0.25">
      <c r="A45" s="46" t="s">
        <v>39</v>
      </c>
      <c r="B45" s="18">
        <f t="shared" si="2"/>
        <v>411446.57454391662</v>
      </c>
      <c r="C45" s="18">
        <f t="shared" si="0"/>
        <v>-15000</v>
      </c>
      <c r="D45" s="19">
        <f>(B45+C45)*$B$33</f>
        <v>3964.4657454391663</v>
      </c>
      <c r="E45" s="18">
        <f t="shared" si="1"/>
        <v>400411.04028935579</v>
      </c>
      <c r="F45" s="18">
        <f t="shared" si="3"/>
        <v>248254.8449794006</v>
      </c>
    </row>
    <row r="46" spans="1:6" x14ac:dyDescent="0.25">
      <c r="A46" s="46" t="s">
        <v>40</v>
      </c>
      <c r="B46" s="18">
        <f t="shared" si="2"/>
        <v>400411.04028935579</v>
      </c>
      <c r="C46" s="18">
        <f t="shared" si="0"/>
        <v>-15000</v>
      </c>
      <c r="D46" s="19">
        <f>(B46+C46)*$B$33</f>
        <v>3854.1104028935579</v>
      </c>
      <c r="E46" s="18">
        <f t="shared" si="1"/>
        <v>389265.15069224936</v>
      </c>
      <c r="F46" s="18">
        <f t="shared" si="3"/>
        <v>241344.39342919461</v>
      </c>
    </row>
    <row r="47" spans="1:6" x14ac:dyDescent="0.25">
      <c r="A47" s="46" t="s">
        <v>41</v>
      </c>
      <c r="B47" s="18">
        <f t="shared" si="2"/>
        <v>389265.15069224936</v>
      </c>
      <c r="C47" s="18">
        <f t="shared" si="0"/>
        <v>-15000</v>
      </c>
      <c r="D47" s="19">
        <f>(B47+C47)*$B$33</f>
        <v>3742.6515069224938</v>
      </c>
      <c r="E47" s="18">
        <f t="shared" si="1"/>
        <v>378007.80219917186</v>
      </c>
      <c r="F47" s="18">
        <f t="shared" si="3"/>
        <v>234364.83736348656</v>
      </c>
    </row>
    <row r="48" spans="1:6" x14ac:dyDescent="0.25">
      <c r="A48" s="46" t="s">
        <v>42</v>
      </c>
      <c r="B48" s="18">
        <f t="shared" ref="B48:B65" si="4">E47</f>
        <v>378007.80219917186</v>
      </c>
      <c r="C48" s="18">
        <f t="shared" si="0"/>
        <v>-15000</v>
      </c>
      <c r="D48" s="19">
        <f t="shared" ref="D48:D65" si="5">(B48+C48)*$B$33</f>
        <v>3630.0780219917187</v>
      </c>
      <c r="E48" s="18">
        <f t="shared" ref="E48:E65" si="6">SUM(B48:D48)</f>
        <v>366637.88022116356</v>
      </c>
      <c r="F48" s="18">
        <f t="shared" si="3"/>
        <v>227315.4857371214</v>
      </c>
    </row>
    <row r="49" spans="1:6" x14ac:dyDescent="0.25">
      <c r="A49" s="46" t="s">
        <v>43</v>
      </c>
      <c r="B49" s="18">
        <f t="shared" si="4"/>
        <v>366637.88022116356</v>
      </c>
      <c r="C49" s="18">
        <f t="shared" si="0"/>
        <v>-15000</v>
      </c>
      <c r="D49" s="19">
        <f t="shared" si="5"/>
        <v>3516.3788022116355</v>
      </c>
      <c r="E49" s="18">
        <f t="shared" si="6"/>
        <v>355154.25902337523</v>
      </c>
      <c r="F49" s="18">
        <f t="shared" si="3"/>
        <v>220195.64059449264</v>
      </c>
    </row>
    <row r="50" spans="1:6" x14ac:dyDescent="0.25">
      <c r="A50" s="46" t="s">
        <v>44</v>
      </c>
      <c r="B50" s="18">
        <f t="shared" si="4"/>
        <v>355154.25902337523</v>
      </c>
      <c r="C50" s="18">
        <f t="shared" si="0"/>
        <v>-15000</v>
      </c>
      <c r="D50" s="19">
        <f t="shared" si="5"/>
        <v>3401.5425902337524</v>
      </c>
      <c r="E50" s="18">
        <f t="shared" si="6"/>
        <v>343555.80161360896</v>
      </c>
      <c r="F50" s="18">
        <f t="shared" si="3"/>
        <v>213004.59700043756</v>
      </c>
    </row>
    <row r="51" spans="1:6" x14ac:dyDescent="0.25">
      <c r="A51" s="46" t="s">
        <v>45</v>
      </c>
      <c r="B51" s="18">
        <f t="shared" si="4"/>
        <v>343555.80161360896</v>
      </c>
      <c r="C51" s="18">
        <f t="shared" si="0"/>
        <v>-15000</v>
      </c>
      <c r="D51" s="19">
        <f t="shared" si="5"/>
        <v>3285.5580161360895</v>
      </c>
      <c r="E51" s="18">
        <f t="shared" si="6"/>
        <v>331841.35962974507</v>
      </c>
      <c r="F51" s="18">
        <f t="shared" si="3"/>
        <v>205741.64297044196</v>
      </c>
    </row>
    <row r="52" spans="1:6" x14ac:dyDescent="0.25">
      <c r="A52" s="46" t="s">
        <v>46</v>
      </c>
      <c r="B52" s="18">
        <f t="shared" si="4"/>
        <v>331841.35962974507</v>
      </c>
      <c r="C52" s="18">
        <f t="shared" si="0"/>
        <v>-15000</v>
      </c>
      <c r="D52" s="19">
        <f t="shared" si="5"/>
        <v>3168.4135962974506</v>
      </c>
      <c r="E52" s="18">
        <f t="shared" si="6"/>
        <v>320009.77322604251</v>
      </c>
      <c r="F52" s="18">
        <f t="shared" si="3"/>
        <v>198406.05940014636</v>
      </c>
    </row>
    <row r="53" spans="1:6" x14ac:dyDescent="0.25">
      <c r="A53" s="46" t="s">
        <v>47</v>
      </c>
      <c r="B53" s="18">
        <f t="shared" si="4"/>
        <v>320009.77322604251</v>
      </c>
      <c r="C53" s="18">
        <f t="shared" si="0"/>
        <v>-15000</v>
      </c>
      <c r="D53" s="19">
        <f t="shared" si="5"/>
        <v>3050.0977322604253</v>
      </c>
      <c r="E53" s="18">
        <f t="shared" si="6"/>
        <v>308059.87095830293</v>
      </c>
      <c r="F53" s="18">
        <f t="shared" si="3"/>
        <v>190997.11999414783</v>
      </c>
    </row>
    <row r="54" spans="1:6" x14ac:dyDescent="0.25">
      <c r="A54" s="46" t="s">
        <v>48</v>
      </c>
      <c r="B54" s="18">
        <f t="shared" si="4"/>
        <v>308059.87095830293</v>
      </c>
      <c r="C54" s="18">
        <f t="shared" si="0"/>
        <v>-15000</v>
      </c>
      <c r="D54" s="19">
        <f t="shared" si="5"/>
        <v>2930.5987095830292</v>
      </c>
      <c r="E54" s="18">
        <f t="shared" si="6"/>
        <v>295990.46966788598</v>
      </c>
      <c r="F54" s="18">
        <f t="shared" si="3"/>
        <v>183514.0911940893</v>
      </c>
    </row>
    <row r="55" spans="1:6" x14ac:dyDescent="0.25">
      <c r="A55" s="46" t="s">
        <v>49</v>
      </c>
      <c r="B55" s="18">
        <f t="shared" si="4"/>
        <v>295990.46966788598</v>
      </c>
      <c r="C55" s="18">
        <f t="shared" si="0"/>
        <v>-15000</v>
      </c>
      <c r="D55" s="19">
        <f t="shared" si="5"/>
        <v>2809.9046966788596</v>
      </c>
      <c r="E55" s="18">
        <f t="shared" si="6"/>
        <v>283800.37436456484</v>
      </c>
      <c r="F55" s="18">
        <f t="shared" si="3"/>
        <v>175956.23210603019</v>
      </c>
    </row>
    <row r="56" spans="1:6" x14ac:dyDescent="0.25">
      <c r="A56" s="46" t="s">
        <v>50</v>
      </c>
      <c r="B56" s="18">
        <f t="shared" si="4"/>
        <v>283800.37436456484</v>
      </c>
      <c r="C56" s="18">
        <f t="shared" si="0"/>
        <v>-15000</v>
      </c>
      <c r="D56" s="19">
        <f t="shared" si="5"/>
        <v>2688.0037436456482</v>
      </c>
      <c r="E56" s="18">
        <f t="shared" si="6"/>
        <v>271488.37810821051</v>
      </c>
      <c r="F56" s="18">
        <f t="shared" si="3"/>
        <v>168322.79442709053</v>
      </c>
    </row>
    <row r="57" spans="1:6" x14ac:dyDescent="0.25">
      <c r="A57" s="46" t="s">
        <v>51</v>
      </c>
      <c r="B57" s="18">
        <f t="shared" si="4"/>
        <v>271488.37810821051</v>
      </c>
      <c r="C57" s="18">
        <f t="shared" si="0"/>
        <v>-15000</v>
      </c>
      <c r="D57" s="19">
        <f t="shared" si="5"/>
        <v>2564.8837810821051</v>
      </c>
      <c r="E57" s="18">
        <f t="shared" si="6"/>
        <v>259053.26188929263</v>
      </c>
      <c r="F57" s="18">
        <f t="shared" si="3"/>
        <v>160613.02237136144</v>
      </c>
    </row>
    <row r="58" spans="1:6" x14ac:dyDescent="0.25">
      <c r="A58" s="46" t="s">
        <v>52</v>
      </c>
      <c r="B58" s="18">
        <f t="shared" si="4"/>
        <v>259053.26188929263</v>
      </c>
      <c r="C58" s="18">
        <f t="shared" si="0"/>
        <v>-15000</v>
      </c>
      <c r="D58" s="19">
        <f t="shared" si="5"/>
        <v>2440.5326188929262</v>
      </c>
      <c r="E58" s="18">
        <f t="shared" si="6"/>
        <v>246493.79450818556</v>
      </c>
      <c r="F58" s="18">
        <f t="shared" si="3"/>
        <v>152826.15259507505</v>
      </c>
    </row>
    <row r="59" spans="1:6" x14ac:dyDescent="0.25">
      <c r="A59" s="46" t="s">
        <v>53</v>
      </c>
      <c r="B59" s="18">
        <f t="shared" si="4"/>
        <v>246493.79450818556</v>
      </c>
      <c r="C59" s="18">
        <f t="shared" si="0"/>
        <v>-15000</v>
      </c>
      <c r="D59" s="19">
        <f t="shared" si="5"/>
        <v>2314.9379450818556</v>
      </c>
      <c r="E59" s="18">
        <f t="shared" si="6"/>
        <v>233808.73245326741</v>
      </c>
      <c r="F59" s="18">
        <f t="shared" si="3"/>
        <v>144961.41412102579</v>
      </c>
    </row>
    <row r="60" spans="1:6" x14ac:dyDescent="0.25">
      <c r="A60" s="46" t="s">
        <v>54</v>
      </c>
      <c r="B60" s="18">
        <f t="shared" si="4"/>
        <v>233808.73245326741</v>
      </c>
      <c r="C60" s="18">
        <f t="shared" si="0"/>
        <v>-15000</v>
      </c>
      <c r="D60" s="19">
        <f t="shared" si="5"/>
        <v>2188.0873245326743</v>
      </c>
      <c r="E60" s="18">
        <f t="shared" si="6"/>
        <v>220996.81977780009</v>
      </c>
      <c r="F60" s="18">
        <f t="shared" si="3"/>
        <v>137018.02826223607</v>
      </c>
    </row>
    <row r="61" spans="1:6" x14ac:dyDescent="0.25">
      <c r="A61" s="46" t="s">
        <v>55</v>
      </c>
      <c r="B61" s="18">
        <f t="shared" si="4"/>
        <v>220996.81977780009</v>
      </c>
      <c r="C61" s="18">
        <f t="shared" si="0"/>
        <v>-15000</v>
      </c>
      <c r="D61" s="19">
        <f t="shared" si="5"/>
        <v>2059.968197778001</v>
      </c>
      <c r="E61" s="18">
        <f t="shared" si="6"/>
        <v>208056.7879755781</v>
      </c>
      <c r="F61" s="18">
        <f t="shared" si="3"/>
        <v>128995.20854485843</v>
      </c>
    </row>
    <row r="62" spans="1:6" x14ac:dyDescent="0.25">
      <c r="A62" s="46" t="s">
        <v>56</v>
      </c>
      <c r="B62" s="18">
        <f t="shared" si="4"/>
        <v>208056.7879755781</v>
      </c>
      <c r="C62" s="18">
        <f t="shared" si="0"/>
        <v>-15000</v>
      </c>
      <c r="D62" s="19">
        <f t="shared" si="5"/>
        <v>1930.5678797557812</v>
      </c>
      <c r="E62" s="18">
        <f t="shared" si="6"/>
        <v>194987.35585533388</v>
      </c>
      <c r="F62" s="18">
        <f t="shared" si="3"/>
        <v>120892.160630307</v>
      </c>
    </row>
    <row r="63" spans="1:6" x14ac:dyDescent="0.25">
      <c r="A63" s="46" t="s">
        <v>57</v>
      </c>
      <c r="B63" s="18">
        <f t="shared" si="4"/>
        <v>194987.35585533388</v>
      </c>
      <c r="C63" s="18">
        <f t="shared" si="0"/>
        <v>-15000</v>
      </c>
      <c r="D63" s="19">
        <f t="shared" si="5"/>
        <v>1799.8735585533389</v>
      </c>
      <c r="E63" s="18">
        <f t="shared" si="6"/>
        <v>181787.22941388722</v>
      </c>
      <c r="F63" s="18">
        <f t="shared" si="3"/>
        <v>112708.08223661008</v>
      </c>
    </row>
    <row r="64" spans="1:6" x14ac:dyDescent="0.25">
      <c r="A64" s="46" t="s">
        <v>58</v>
      </c>
      <c r="B64" s="18">
        <f t="shared" si="4"/>
        <v>181787.22941388722</v>
      </c>
      <c r="C64" s="18">
        <f t="shared" si="0"/>
        <v>-15000</v>
      </c>
      <c r="D64" s="19">
        <f t="shared" si="5"/>
        <v>1667.8722941388723</v>
      </c>
      <c r="E64" s="18">
        <f t="shared" si="6"/>
        <v>168455.10170802611</v>
      </c>
      <c r="F64" s="18">
        <f t="shared" si="3"/>
        <v>104442.16305897619</v>
      </c>
    </row>
    <row r="65" spans="1:6" x14ac:dyDescent="0.25">
      <c r="A65" s="46" t="s">
        <v>59</v>
      </c>
      <c r="B65" s="18">
        <f t="shared" si="4"/>
        <v>168455.10170802611</v>
      </c>
      <c r="C65" s="18">
        <f t="shared" si="0"/>
        <v>-15000</v>
      </c>
      <c r="D65" s="19">
        <f t="shared" si="5"/>
        <v>1534.5510170802611</v>
      </c>
      <c r="E65" s="18">
        <f t="shared" si="6"/>
        <v>154989.65272510637</v>
      </c>
      <c r="F65" s="18">
        <f t="shared" si="3"/>
        <v>96093.584689565949</v>
      </c>
    </row>
    <row r="66" spans="1:6" x14ac:dyDescent="0.25">
      <c r="A66" s="46" t="s">
        <v>60</v>
      </c>
      <c r="B66" s="18">
        <f t="shared" ref="B66:B67" si="7">E65</f>
        <v>154989.65272510637</v>
      </c>
      <c r="C66" s="18">
        <f t="shared" si="0"/>
        <v>-15000</v>
      </c>
      <c r="D66" s="19">
        <f t="shared" ref="D66:D67" si="8">(B66+C66)*$B$33</f>
        <v>1399.8965272510636</v>
      </c>
      <c r="E66" s="18">
        <f t="shared" ref="E66:E67" si="9">SUM(B66:D66)</f>
        <v>141389.54925235742</v>
      </c>
      <c r="F66" s="18">
        <f t="shared" si="3"/>
        <v>87661.520536461598</v>
      </c>
    </row>
    <row r="67" spans="1:6" x14ac:dyDescent="0.25">
      <c r="A67" s="46" t="s">
        <v>61</v>
      </c>
      <c r="B67" s="18">
        <f t="shared" si="7"/>
        <v>141389.54925235742</v>
      </c>
      <c r="C67" s="18">
        <f t="shared" si="0"/>
        <v>-15000</v>
      </c>
      <c r="D67" s="19">
        <f t="shared" si="8"/>
        <v>1263.8954925235741</v>
      </c>
      <c r="E67" s="18">
        <f t="shared" si="9"/>
        <v>127653.444744881</v>
      </c>
      <c r="F67" s="18">
        <f t="shared" si="3"/>
        <v>79145.13574182622</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A7799-E013-446C-B94B-5E2A61131D5A}">
  <dimension ref="A1:F26"/>
  <sheetViews>
    <sheetView showGridLines="0" zoomScaleNormal="100" workbookViewId="0">
      <pane xSplit="1" ySplit="4" topLeftCell="B5" activePane="bottomRight" state="frozen"/>
      <selection pane="topRight" activeCell="B1" sqref="B1"/>
      <selection pane="bottomLeft" activeCell="A3" sqref="A3"/>
      <selection pane="bottomRight"/>
    </sheetView>
  </sheetViews>
  <sheetFormatPr defaultColWidth="11.42578125" defaultRowHeight="15" x14ac:dyDescent="0.25"/>
  <cols>
    <col min="1" max="1" width="41.28515625" customWidth="1"/>
    <col min="2" max="5" width="13.7109375" customWidth="1"/>
    <col min="6" max="6" width="12.42578125" bestFit="1" customWidth="1"/>
  </cols>
  <sheetData>
    <row r="1" spans="1:6" ht="21" x14ac:dyDescent="0.35">
      <c r="A1" s="30" t="s">
        <v>0</v>
      </c>
    </row>
    <row r="3" spans="1:6" x14ac:dyDescent="0.25">
      <c r="A3" s="24" t="s">
        <v>1</v>
      </c>
      <c r="B3" s="13"/>
      <c r="C3" s="13"/>
    </row>
    <row r="4" spans="1:6" x14ac:dyDescent="0.25">
      <c r="A4" s="25" t="s">
        <v>2</v>
      </c>
      <c r="B4" s="26"/>
      <c r="C4" s="26"/>
    </row>
    <row r="5" spans="1:6" x14ac:dyDescent="0.25">
      <c r="A5" s="1"/>
    </row>
    <row r="6" spans="1:6" s="2" customFormat="1" ht="30" x14ac:dyDescent="0.25">
      <c r="A6" s="23" t="s">
        <v>3</v>
      </c>
      <c r="B6" s="3" t="s">
        <v>62</v>
      </c>
      <c r="C6" s="3"/>
      <c r="D6" s="3"/>
      <c r="E6" s="3"/>
    </row>
    <row r="7" spans="1:6" x14ac:dyDescent="0.25">
      <c r="A7" t="s">
        <v>4</v>
      </c>
      <c r="B7" s="11">
        <v>100000</v>
      </c>
      <c r="C7" s="11">
        <v>100000</v>
      </c>
      <c r="D7" s="11">
        <v>100000</v>
      </c>
      <c r="E7" s="11">
        <v>100000</v>
      </c>
      <c r="F7" s="11">
        <v>100000</v>
      </c>
    </row>
    <row r="8" spans="1:6" x14ac:dyDescent="0.25">
      <c r="A8" t="s">
        <v>6</v>
      </c>
      <c r="B8" s="5">
        <v>0.08</v>
      </c>
      <c r="C8" s="5">
        <v>0.08</v>
      </c>
      <c r="D8" s="5">
        <v>0.1</v>
      </c>
      <c r="E8" s="5">
        <v>0.08</v>
      </c>
      <c r="F8" s="5">
        <v>0.08</v>
      </c>
    </row>
    <row r="9" spans="1:6" x14ac:dyDescent="0.25">
      <c r="A9" t="s">
        <v>8</v>
      </c>
      <c r="B9" s="7">
        <v>13</v>
      </c>
      <c r="C9" s="7">
        <v>13</v>
      </c>
      <c r="D9" s="7">
        <v>13</v>
      </c>
      <c r="E9" s="7">
        <v>20</v>
      </c>
      <c r="F9" s="7">
        <v>13</v>
      </c>
    </row>
    <row r="10" spans="1:6" x14ac:dyDescent="0.25">
      <c r="A10" t="s">
        <v>10</v>
      </c>
      <c r="B10" s="12">
        <v>100000</v>
      </c>
      <c r="C10" s="12">
        <v>100000</v>
      </c>
      <c r="D10" s="12">
        <v>100000</v>
      </c>
      <c r="E10" s="12">
        <v>100000</v>
      </c>
      <c r="F10" s="12">
        <v>100000</v>
      </c>
    </row>
    <row r="11" spans="1:6" x14ac:dyDescent="0.25">
      <c r="A11" t="s">
        <v>12</v>
      </c>
      <c r="B11" s="5">
        <v>0.15</v>
      </c>
      <c r="C11" s="5">
        <v>0.1</v>
      </c>
      <c r="D11" s="5">
        <v>0.15</v>
      </c>
      <c r="E11" s="5">
        <v>0.15</v>
      </c>
      <c r="F11" s="5">
        <v>0.15</v>
      </c>
    </row>
    <row r="12" spans="1:6" x14ac:dyDescent="0.25">
      <c r="B12" s="4"/>
      <c r="C12" s="4"/>
      <c r="D12" s="4"/>
      <c r="E12" s="4"/>
      <c r="F12" s="4"/>
    </row>
    <row r="13" spans="1:6" x14ac:dyDescent="0.25">
      <c r="A13" t="s">
        <v>14</v>
      </c>
      <c r="B13" s="20">
        <f>B$11*B$10</f>
        <v>15000</v>
      </c>
      <c r="C13" s="20">
        <f>C$11*C$10</f>
        <v>10000</v>
      </c>
      <c r="D13" s="20">
        <f>D$11*D$10</f>
        <v>15000</v>
      </c>
      <c r="E13" s="20">
        <f>E$11*E$10</f>
        <v>15000</v>
      </c>
      <c r="F13" s="20">
        <f>F$11*F$10</f>
        <v>15000</v>
      </c>
    </row>
    <row r="15" spans="1:6" x14ac:dyDescent="0.25">
      <c r="A15" s="1" t="s">
        <v>16</v>
      </c>
      <c r="B15" s="21">
        <f>FV(B$8,B$9,-B$13,-B$7)</f>
        <v>594391.82127229322</v>
      </c>
      <c r="C15" s="21">
        <f>FV(C$8,C$9,-C$13,-C$7)</f>
        <v>486915.33838701213</v>
      </c>
      <c r="D15" s="21">
        <f>FV(D$8,D$9,-D$13,-D$7)</f>
        <v>713067.80359827564</v>
      </c>
      <c r="E15" s="21">
        <f>FV(E$8,E$9,-E$13,-E$7)</f>
        <v>1152525.1788566755</v>
      </c>
      <c r="F15" s="21">
        <f>FV(F$8,F$9,-F$13,-F$7)</f>
        <v>594391.82127229322</v>
      </c>
    </row>
    <row r="16" spans="1:6" x14ac:dyDescent="0.25">
      <c r="A16" t="s">
        <v>63</v>
      </c>
      <c r="C16" s="8">
        <f>C$15-$B$15</f>
        <v>-107476.48288528109</v>
      </c>
      <c r="D16" s="8">
        <f>D$15-$B$15</f>
        <v>118675.98232598242</v>
      </c>
      <c r="E16" s="8">
        <f>E$15-$B$15</f>
        <v>558133.35758438229</v>
      </c>
      <c r="F16" s="8">
        <f>F$15-$B$15</f>
        <v>0</v>
      </c>
    </row>
    <row r="17" spans="1:6" x14ac:dyDescent="0.25">
      <c r="A17" t="s">
        <v>64</v>
      </c>
      <c r="C17" s="9">
        <f>(C$15-$B$15)/C$15</f>
        <v>-0.22072930222595735</v>
      </c>
      <c r="D17" s="9">
        <f>(D$15-$B$15)/D$15</f>
        <v>0.16643015114007512</v>
      </c>
      <c r="E17" s="9">
        <f>(E$15-$B$15)/E$15</f>
        <v>0.48426999064615667</v>
      </c>
      <c r="F17" s="9">
        <f>(F$15-$B$15)/F$15</f>
        <v>0</v>
      </c>
    </row>
    <row r="19" spans="1:6" x14ac:dyDescent="0.25">
      <c r="A19" s="1" t="s">
        <v>18</v>
      </c>
    </row>
    <row r="20" spans="1:6" x14ac:dyDescent="0.25">
      <c r="A20" t="s">
        <v>19</v>
      </c>
      <c r="B20" s="14">
        <v>20</v>
      </c>
      <c r="C20" s="14">
        <v>25</v>
      </c>
      <c r="D20" s="14">
        <v>10</v>
      </c>
      <c r="E20" s="14">
        <v>20</v>
      </c>
      <c r="F20" s="14">
        <v>20</v>
      </c>
    </row>
    <row r="21" spans="1:6" x14ac:dyDescent="0.25">
      <c r="A21" t="s">
        <v>21</v>
      </c>
      <c r="B21" s="27">
        <v>7.0000000000000007E-2</v>
      </c>
      <c r="C21" s="27">
        <v>7.0000000000000007E-2</v>
      </c>
      <c r="D21" s="27">
        <v>0.05</v>
      </c>
      <c r="E21" s="27">
        <v>7.0000000000000007E-2</v>
      </c>
      <c r="F21" s="27">
        <v>7.0000000000000007E-2</v>
      </c>
    </row>
    <row r="23" spans="1:6" x14ac:dyDescent="0.25">
      <c r="A23" s="1" t="s">
        <v>23</v>
      </c>
      <c r="B23" s="21">
        <f>-PMT(B21,B20,B15,0,1)</f>
        <v>52435.872007246813</v>
      </c>
      <c r="C23" s="21">
        <f>-PMT(C21,C20,C15,0,1)</f>
        <v>39049.025261369097</v>
      </c>
      <c r="D23" s="21">
        <f>-PMT(D21,D20,D15,0,1)</f>
        <v>87948.136025282292</v>
      </c>
      <c r="E23" s="21">
        <f>-PMT(E21,E20,E15,0,1)</f>
        <v>101673.10619163614</v>
      </c>
      <c r="F23" s="21">
        <f>-PMT(F21,F20,F15,0,1)</f>
        <v>52435.872007246813</v>
      </c>
    </row>
    <row r="24" spans="1:6" x14ac:dyDescent="0.25">
      <c r="A24" t="s">
        <v>63</v>
      </c>
      <c r="B24" s="6"/>
      <c r="C24" s="8">
        <f>C$23-$B$23</f>
        <v>-13386.846745877716</v>
      </c>
      <c r="D24" s="8">
        <f>D$23-$B$23</f>
        <v>35512.264018035479</v>
      </c>
      <c r="E24" s="8">
        <f>E$23-$B$23</f>
        <v>49237.234184389323</v>
      </c>
      <c r="F24" s="8">
        <f>F$23-$B$23</f>
        <v>0</v>
      </c>
    </row>
    <row r="25" spans="1:6" x14ac:dyDescent="0.25">
      <c r="A25" t="s">
        <v>64</v>
      </c>
      <c r="B25" s="6"/>
      <c r="C25" s="9">
        <f>(C$23-$B$23)/C$23</f>
        <v>-0.34282153411704291</v>
      </c>
      <c r="D25" s="9">
        <f>(D$23-$B$23)/D$23</f>
        <v>0.40378643167408157</v>
      </c>
      <c r="E25" s="9">
        <f>(E$23-$B$23)/E$23</f>
        <v>0.48426999064615667</v>
      </c>
      <c r="F25" s="9">
        <f>(F$23-$B$23)/F$23</f>
        <v>0</v>
      </c>
    </row>
    <row r="26" spans="1:6" x14ac:dyDescent="0.25">
      <c r="A26" s="1" t="s">
        <v>25</v>
      </c>
      <c r="B26" s="28">
        <f>B23/B15</f>
        <v>8.8217687610519346E-2</v>
      </c>
      <c r="C26" s="28">
        <f>C23/C15</f>
        <v>8.0196745066042643E-2</v>
      </c>
      <c r="D26" s="28">
        <f>D23/D15</f>
        <v>0.12333769044329204</v>
      </c>
      <c r="E26" s="28">
        <f>E23/E15</f>
        <v>8.8217687610519346E-2</v>
      </c>
      <c r="F26" s="28">
        <f>F23/F15</f>
        <v>8.8217687610519346E-2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A98EF-729F-42FD-B686-4DB19DCBDA2D}">
  <dimension ref="A1:F53"/>
  <sheetViews>
    <sheetView showGridLines="0" zoomScaleNormal="100" workbookViewId="0">
      <pane xSplit="1" ySplit="5" topLeftCell="B18" activePane="bottomRight" state="frozen"/>
      <selection pane="topRight" activeCell="B1" sqref="B1"/>
      <selection pane="bottomLeft" activeCell="A3" sqref="A3"/>
      <selection pane="bottomRight" activeCell="A3" sqref="A3"/>
    </sheetView>
  </sheetViews>
  <sheetFormatPr defaultColWidth="11.42578125" defaultRowHeight="15" x14ac:dyDescent="0.25"/>
  <cols>
    <col min="1" max="1" width="41.28515625" customWidth="1"/>
    <col min="2" max="5" width="13.7109375" customWidth="1"/>
    <col min="6" max="6" width="12.42578125" bestFit="1" customWidth="1"/>
  </cols>
  <sheetData>
    <row r="1" spans="1:3" ht="15.75" x14ac:dyDescent="0.25">
      <c r="A1" s="49" t="s">
        <v>66</v>
      </c>
    </row>
    <row r="2" spans="1:3" ht="26.25" x14ac:dyDescent="0.4">
      <c r="A2" s="40" t="s">
        <v>67</v>
      </c>
    </row>
    <row r="3" spans="1:3" ht="26.25" x14ac:dyDescent="0.4">
      <c r="A3" s="40"/>
    </row>
    <row r="4" spans="1:3" x14ac:dyDescent="0.25">
      <c r="A4" s="24" t="s">
        <v>1</v>
      </c>
      <c r="B4" s="13"/>
      <c r="C4" s="13"/>
    </row>
    <row r="5" spans="1:3" x14ac:dyDescent="0.25">
      <c r="A5" s="25" t="s">
        <v>2</v>
      </c>
      <c r="B5" s="26"/>
      <c r="C5" s="26"/>
    </row>
    <row r="6" spans="1:3" x14ac:dyDescent="0.25">
      <c r="A6" s="1"/>
    </row>
    <row r="7" spans="1:3" s="2" customFormat="1" x14ac:dyDescent="0.25">
      <c r="A7" s="23" t="s">
        <v>3</v>
      </c>
      <c r="B7" s="3"/>
    </row>
    <row r="8" spans="1:3" x14ac:dyDescent="0.25">
      <c r="A8" t="s">
        <v>4</v>
      </c>
      <c r="B8" s="11"/>
      <c r="C8" t="s">
        <v>5</v>
      </c>
    </row>
    <row r="9" spans="1:3" x14ac:dyDescent="0.25">
      <c r="A9" t="s">
        <v>6</v>
      </c>
      <c r="B9" s="5"/>
      <c r="C9" t="s">
        <v>7</v>
      </c>
    </row>
    <row r="10" spans="1:3" x14ac:dyDescent="0.25">
      <c r="A10" t="s">
        <v>8</v>
      </c>
      <c r="B10" s="7"/>
      <c r="C10" t="s">
        <v>9</v>
      </c>
    </row>
    <row r="11" spans="1:3" x14ac:dyDescent="0.25">
      <c r="A11" t="s">
        <v>10</v>
      </c>
      <c r="B11" s="12"/>
      <c r="C11" t="s">
        <v>11</v>
      </c>
    </row>
    <row r="12" spans="1:3" x14ac:dyDescent="0.25">
      <c r="A12" t="s">
        <v>12</v>
      </c>
      <c r="B12" s="5"/>
      <c r="C12" t="s">
        <v>13</v>
      </c>
    </row>
    <row r="13" spans="1:3" x14ac:dyDescent="0.25">
      <c r="B13" s="4"/>
    </row>
    <row r="14" spans="1:3" x14ac:dyDescent="0.25">
      <c r="A14" t="s">
        <v>14</v>
      </c>
      <c r="B14" s="20">
        <f>$B$12*$B$11</f>
        <v>0</v>
      </c>
      <c r="C14" t="s">
        <v>15</v>
      </c>
    </row>
    <row r="16" spans="1:3" x14ac:dyDescent="0.25">
      <c r="A16" s="1" t="s">
        <v>16</v>
      </c>
      <c r="B16" s="21">
        <f>FV($B$9,$B$10,-$B$14,-$B$8)</f>
        <v>0</v>
      </c>
      <c r="C16" t="s">
        <v>17</v>
      </c>
    </row>
    <row r="18" spans="1:6" x14ac:dyDescent="0.25">
      <c r="A18" s="1" t="s">
        <v>18</v>
      </c>
    </row>
    <row r="19" spans="1:6" x14ac:dyDescent="0.25">
      <c r="A19" t="s">
        <v>19</v>
      </c>
      <c r="B19" s="14"/>
      <c r="C19" t="s">
        <v>20</v>
      </c>
    </row>
    <row r="20" spans="1:6" x14ac:dyDescent="0.25">
      <c r="A20" t="s">
        <v>21</v>
      </c>
      <c r="B20" s="27"/>
      <c r="C20" t="s">
        <v>22</v>
      </c>
    </row>
    <row r="22" spans="1:6" x14ac:dyDescent="0.25">
      <c r="A22" s="1" t="s">
        <v>23</v>
      </c>
      <c r="B22" s="22" t="e">
        <f>-PMT(B20,B19,B16,0,1)</f>
        <v>#NUM!</v>
      </c>
      <c r="C22" t="s">
        <v>24</v>
      </c>
    </row>
    <row r="23" spans="1:6" x14ac:dyDescent="0.25">
      <c r="A23" s="1" t="s">
        <v>25</v>
      </c>
      <c r="B23" s="28" t="e">
        <f>B22/B16</f>
        <v>#NUM!</v>
      </c>
      <c r="C23" t="s">
        <v>26</v>
      </c>
    </row>
    <row r="25" spans="1:6" x14ac:dyDescent="0.25">
      <c r="A25" s="1" t="s">
        <v>65</v>
      </c>
      <c r="B25" s="29">
        <v>0.38</v>
      </c>
      <c r="C25" t="s">
        <v>27</v>
      </c>
    </row>
    <row r="26" spans="1:6" x14ac:dyDescent="0.25">
      <c r="B26" s="10"/>
    </row>
    <row r="27" spans="1:6" x14ac:dyDescent="0.25">
      <c r="B27" s="15" t="s">
        <v>28</v>
      </c>
      <c r="C27" s="16" t="s">
        <v>29</v>
      </c>
      <c r="D27" s="16" t="s">
        <v>30</v>
      </c>
      <c r="E27" s="16" t="s">
        <v>31</v>
      </c>
      <c r="F27" s="16" t="s">
        <v>32</v>
      </c>
    </row>
    <row r="28" spans="1:6" x14ac:dyDescent="0.25">
      <c r="B28" s="16" t="s">
        <v>33</v>
      </c>
      <c r="C28" s="16" t="s">
        <v>34</v>
      </c>
      <c r="D28" s="16" t="s">
        <v>35</v>
      </c>
      <c r="E28" s="16" t="s">
        <v>33</v>
      </c>
      <c r="F28" s="16" t="s">
        <v>36</v>
      </c>
    </row>
    <row r="29" spans="1:6" x14ac:dyDescent="0.25">
      <c r="A29" s="17" t="s">
        <v>37</v>
      </c>
      <c r="B29" s="18">
        <f>$B$16</f>
        <v>0</v>
      </c>
      <c r="C29" s="18" t="e">
        <f t="shared" ref="C29:C53" si="0">-$B$22</f>
        <v>#NUM!</v>
      </c>
      <c r="D29" s="19" t="e">
        <f>(B29+C29)*$B$20</f>
        <v>#NUM!</v>
      </c>
      <c r="E29" s="18" t="e">
        <f t="shared" ref="E29:E53" si="1">SUM(B29:D29)</f>
        <v>#NUM!</v>
      </c>
      <c r="F29" s="18" t="e">
        <f>E29*(1-$B$25)</f>
        <v>#NUM!</v>
      </c>
    </row>
    <row r="30" spans="1:6" x14ac:dyDescent="0.25">
      <c r="A30" s="17" t="s">
        <v>38</v>
      </c>
      <c r="B30" s="18" t="e">
        <f t="shared" ref="B30:B53" si="2">E29</f>
        <v>#NUM!</v>
      </c>
      <c r="C30" s="18" t="e">
        <f t="shared" si="0"/>
        <v>#NUM!</v>
      </c>
      <c r="D30" s="19" t="e">
        <f>(B30+C30)*$B$20</f>
        <v>#NUM!</v>
      </c>
      <c r="E30" s="18" t="e">
        <f t="shared" si="1"/>
        <v>#NUM!</v>
      </c>
      <c r="F30" s="18" t="e">
        <f t="shared" ref="F30:F53" si="3">E30*(1-$B$25)</f>
        <v>#NUM!</v>
      </c>
    </row>
    <row r="31" spans="1:6" x14ac:dyDescent="0.25">
      <c r="A31" s="17" t="s">
        <v>39</v>
      </c>
      <c r="B31" s="18" t="e">
        <f t="shared" si="2"/>
        <v>#NUM!</v>
      </c>
      <c r="C31" s="18" t="e">
        <f t="shared" si="0"/>
        <v>#NUM!</v>
      </c>
      <c r="D31" s="19" t="e">
        <f>(B31+C31)*$B$20</f>
        <v>#NUM!</v>
      </c>
      <c r="E31" s="18" t="e">
        <f t="shared" si="1"/>
        <v>#NUM!</v>
      </c>
      <c r="F31" s="18" t="e">
        <f t="shared" si="3"/>
        <v>#NUM!</v>
      </c>
    </row>
    <row r="32" spans="1:6" x14ac:dyDescent="0.25">
      <c r="A32" s="17" t="s">
        <v>40</v>
      </c>
      <c r="B32" s="18" t="e">
        <f t="shared" si="2"/>
        <v>#NUM!</v>
      </c>
      <c r="C32" s="18" t="e">
        <f t="shared" si="0"/>
        <v>#NUM!</v>
      </c>
      <c r="D32" s="19" t="e">
        <f>(B32+C32)*$B$20</f>
        <v>#NUM!</v>
      </c>
      <c r="E32" s="18" t="e">
        <f t="shared" si="1"/>
        <v>#NUM!</v>
      </c>
      <c r="F32" s="18" t="e">
        <f t="shared" si="3"/>
        <v>#NUM!</v>
      </c>
    </row>
    <row r="33" spans="1:6" x14ac:dyDescent="0.25">
      <c r="A33" s="17" t="s">
        <v>41</v>
      </c>
      <c r="B33" s="18" t="e">
        <f t="shared" si="2"/>
        <v>#NUM!</v>
      </c>
      <c r="C33" s="18" t="e">
        <f t="shared" si="0"/>
        <v>#NUM!</v>
      </c>
      <c r="D33" s="19" t="e">
        <f>(B33+C33)*$B$20</f>
        <v>#NUM!</v>
      </c>
      <c r="E33" s="18" t="e">
        <f t="shared" si="1"/>
        <v>#NUM!</v>
      </c>
      <c r="F33" s="18" t="e">
        <f t="shared" si="3"/>
        <v>#NUM!</v>
      </c>
    </row>
    <row r="34" spans="1:6" x14ac:dyDescent="0.25">
      <c r="A34" s="17" t="s">
        <v>42</v>
      </c>
      <c r="B34" s="18" t="e">
        <f t="shared" si="2"/>
        <v>#NUM!</v>
      </c>
      <c r="C34" s="18" t="e">
        <f t="shared" si="0"/>
        <v>#NUM!</v>
      </c>
      <c r="D34" s="19" t="e">
        <f t="shared" ref="D34:D53" si="4">(B34+C34)*$B$20</f>
        <v>#NUM!</v>
      </c>
      <c r="E34" s="18" t="e">
        <f t="shared" si="1"/>
        <v>#NUM!</v>
      </c>
      <c r="F34" s="18" t="e">
        <f t="shared" si="3"/>
        <v>#NUM!</v>
      </c>
    </row>
    <row r="35" spans="1:6" x14ac:dyDescent="0.25">
      <c r="A35" s="17" t="s">
        <v>43</v>
      </c>
      <c r="B35" s="18" t="e">
        <f t="shared" si="2"/>
        <v>#NUM!</v>
      </c>
      <c r="C35" s="18" t="e">
        <f t="shared" si="0"/>
        <v>#NUM!</v>
      </c>
      <c r="D35" s="19" t="e">
        <f t="shared" si="4"/>
        <v>#NUM!</v>
      </c>
      <c r="E35" s="18" t="e">
        <f t="shared" si="1"/>
        <v>#NUM!</v>
      </c>
      <c r="F35" s="18" t="e">
        <f t="shared" si="3"/>
        <v>#NUM!</v>
      </c>
    </row>
    <row r="36" spans="1:6" x14ac:dyDescent="0.25">
      <c r="A36" s="17" t="s">
        <v>44</v>
      </c>
      <c r="B36" s="18" t="e">
        <f t="shared" si="2"/>
        <v>#NUM!</v>
      </c>
      <c r="C36" s="18" t="e">
        <f t="shared" si="0"/>
        <v>#NUM!</v>
      </c>
      <c r="D36" s="19" t="e">
        <f t="shared" si="4"/>
        <v>#NUM!</v>
      </c>
      <c r="E36" s="18" t="e">
        <f t="shared" si="1"/>
        <v>#NUM!</v>
      </c>
      <c r="F36" s="18" t="e">
        <f t="shared" si="3"/>
        <v>#NUM!</v>
      </c>
    </row>
    <row r="37" spans="1:6" x14ac:dyDescent="0.25">
      <c r="A37" s="17" t="s">
        <v>45</v>
      </c>
      <c r="B37" s="18" t="e">
        <f t="shared" si="2"/>
        <v>#NUM!</v>
      </c>
      <c r="C37" s="18" t="e">
        <f t="shared" si="0"/>
        <v>#NUM!</v>
      </c>
      <c r="D37" s="19" t="e">
        <f t="shared" si="4"/>
        <v>#NUM!</v>
      </c>
      <c r="E37" s="18" t="e">
        <f t="shared" si="1"/>
        <v>#NUM!</v>
      </c>
      <c r="F37" s="18" t="e">
        <f t="shared" si="3"/>
        <v>#NUM!</v>
      </c>
    </row>
    <row r="38" spans="1:6" x14ac:dyDescent="0.25">
      <c r="A38" s="17" t="s">
        <v>46</v>
      </c>
      <c r="B38" s="18" t="e">
        <f t="shared" si="2"/>
        <v>#NUM!</v>
      </c>
      <c r="C38" s="18" t="e">
        <f t="shared" si="0"/>
        <v>#NUM!</v>
      </c>
      <c r="D38" s="19" t="e">
        <f t="shared" si="4"/>
        <v>#NUM!</v>
      </c>
      <c r="E38" s="18" t="e">
        <f t="shared" si="1"/>
        <v>#NUM!</v>
      </c>
      <c r="F38" s="18" t="e">
        <f t="shared" si="3"/>
        <v>#NUM!</v>
      </c>
    </row>
    <row r="39" spans="1:6" x14ac:dyDescent="0.25">
      <c r="A39" s="17" t="s">
        <v>47</v>
      </c>
      <c r="B39" s="18" t="e">
        <f t="shared" si="2"/>
        <v>#NUM!</v>
      </c>
      <c r="C39" s="18" t="e">
        <f t="shared" si="0"/>
        <v>#NUM!</v>
      </c>
      <c r="D39" s="19" t="e">
        <f t="shared" si="4"/>
        <v>#NUM!</v>
      </c>
      <c r="E39" s="18" t="e">
        <f t="shared" si="1"/>
        <v>#NUM!</v>
      </c>
      <c r="F39" s="18" t="e">
        <f t="shared" si="3"/>
        <v>#NUM!</v>
      </c>
    </row>
    <row r="40" spans="1:6" x14ac:dyDescent="0.25">
      <c r="A40" s="17" t="s">
        <v>48</v>
      </c>
      <c r="B40" s="18" t="e">
        <f t="shared" si="2"/>
        <v>#NUM!</v>
      </c>
      <c r="C40" s="18" t="e">
        <f t="shared" si="0"/>
        <v>#NUM!</v>
      </c>
      <c r="D40" s="19" t="e">
        <f t="shared" si="4"/>
        <v>#NUM!</v>
      </c>
      <c r="E40" s="18" t="e">
        <f t="shared" si="1"/>
        <v>#NUM!</v>
      </c>
      <c r="F40" s="18" t="e">
        <f t="shared" si="3"/>
        <v>#NUM!</v>
      </c>
    </row>
    <row r="41" spans="1:6" x14ac:dyDescent="0.25">
      <c r="A41" s="17" t="s">
        <v>49</v>
      </c>
      <c r="B41" s="18" t="e">
        <f t="shared" si="2"/>
        <v>#NUM!</v>
      </c>
      <c r="C41" s="18" t="e">
        <f t="shared" si="0"/>
        <v>#NUM!</v>
      </c>
      <c r="D41" s="19" t="e">
        <f t="shared" si="4"/>
        <v>#NUM!</v>
      </c>
      <c r="E41" s="18" t="e">
        <f t="shared" si="1"/>
        <v>#NUM!</v>
      </c>
      <c r="F41" s="18" t="e">
        <f t="shared" si="3"/>
        <v>#NUM!</v>
      </c>
    </row>
    <row r="42" spans="1:6" x14ac:dyDescent="0.25">
      <c r="A42" s="17" t="s">
        <v>50</v>
      </c>
      <c r="B42" s="18" t="e">
        <f t="shared" si="2"/>
        <v>#NUM!</v>
      </c>
      <c r="C42" s="18" t="e">
        <f t="shared" si="0"/>
        <v>#NUM!</v>
      </c>
      <c r="D42" s="19" t="e">
        <f t="shared" si="4"/>
        <v>#NUM!</v>
      </c>
      <c r="E42" s="18" t="e">
        <f t="shared" si="1"/>
        <v>#NUM!</v>
      </c>
      <c r="F42" s="18" t="e">
        <f t="shared" si="3"/>
        <v>#NUM!</v>
      </c>
    </row>
    <row r="43" spans="1:6" x14ac:dyDescent="0.25">
      <c r="A43" s="17" t="s">
        <v>51</v>
      </c>
      <c r="B43" s="18" t="e">
        <f t="shared" si="2"/>
        <v>#NUM!</v>
      </c>
      <c r="C43" s="18" t="e">
        <f t="shared" si="0"/>
        <v>#NUM!</v>
      </c>
      <c r="D43" s="19" t="e">
        <f t="shared" si="4"/>
        <v>#NUM!</v>
      </c>
      <c r="E43" s="18" t="e">
        <f t="shared" si="1"/>
        <v>#NUM!</v>
      </c>
      <c r="F43" s="18" t="e">
        <f t="shared" si="3"/>
        <v>#NUM!</v>
      </c>
    </row>
    <row r="44" spans="1:6" x14ac:dyDescent="0.25">
      <c r="A44" s="17" t="s">
        <v>52</v>
      </c>
      <c r="B44" s="18" t="e">
        <f t="shared" si="2"/>
        <v>#NUM!</v>
      </c>
      <c r="C44" s="18" t="e">
        <f t="shared" si="0"/>
        <v>#NUM!</v>
      </c>
      <c r="D44" s="19" t="e">
        <f t="shared" si="4"/>
        <v>#NUM!</v>
      </c>
      <c r="E44" s="18" t="e">
        <f t="shared" si="1"/>
        <v>#NUM!</v>
      </c>
      <c r="F44" s="18" t="e">
        <f t="shared" si="3"/>
        <v>#NUM!</v>
      </c>
    </row>
    <row r="45" spans="1:6" x14ac:dyDescent="0.25">
      <c r="A45" s="17" t="s">
        <v>53</v>
      </c>
      <c r="B45" s="18" t="e">
        <f t="shared" si="2"/>
        <v>#NUM!</v>
      </c>
      <c r="C45" s="18" t="e">
        <f t="shared" si="0"/>
        <v>#NUM!</v>
      </c>
      <c r="D45" s="19" t="e">
        <f t="shared" si="4"/>
        <v>#NUM!</v>
      </c>
      <c r="E45" s="18" t="e">
        <f t="shared" si="1"/>
        <v>#NUM!</v>
      </c>
      <c r="F45" s="18" t="e">
        <f t="shared" si="3"/>
        <v>#NUM!</v>
      </c>
    </row>
    <row r="46" spans="1:6" x14ac:dyDescent="0.25">
      <c r="A46" s="17" t="s">
        <v>54</v>
      </c>
      <c r="B46" s="18" t="e">
        <f t="shared" si="2"/>
        <v>#NUM!</v>
      </c>
      <c r="C46" s="18" t="e">
        <f t="shared" si="0"/>
        <v>#NUM!</v>
      </c>
      <c r="D46" s="19" t="e">
        <f t="shared" si="4"/>
        <v>#NUM!</v>
      </c>
      <c r="E46" s="18" t="e">
        <f t="shared" si="1"/>
        <v>#NUM!</v>
      </c>
      <c r="F46" s="18" t="e">
        <f t="shared" si="3"/>
        <v>#NUM!</v>
      </c>
    </row>
    <row r="47" spans="1:6" x14ac:dyDescent="0.25">
      <c r="A47" s="17" t="s">
        <v>55</v>
      </c>
      <c r="B47" s="18" t="e">
        <f t="shared" si="2"/>
        <v>#NUM!</v>
      </c>
      <c r="C47" s="18" t="e">
        <f t="shared" si="0"/>
        <v>#NUM!</v>
      </c>
      <c r="D47" s="19" t="e">
        <f t="shared" si="4"/>
        <v>#NUM!</v>
      </c>
      <c r="E47" s="18" t="e">
        <f t="shared" si="1"/>
        <v>#NUM!</v>
      </c>
      <c r="F47" s="18" t="e">
        <f t="shared" si="3"/>
        <v>#NUM!</v>
      </c>
    </row>
    <row r="48" spans="1:6" x14ac:dyDescent="0.25">
      <c r="A48" s="17" t="s">
        <v>56</v>
      </c>
      <c r="B48" s="18" t="e">
        <f t="shared" si="2"/>
        <v>#NUM!</v>
      </c>
      <c r="C48" s="18" t="e">
        <f t="shared" si="0"/>
        <v>#NUM!</v>
      </c>
      <c r="D48" s="19" t="e">
        <f t="shared" si="4"/>
        <v>#NUM!</v>
      </c>
      <c r="E48" s="18" t="e">
        <f t="shared" si="1"/>
        <v>#NUM!</v>
      </c>
      <c r="F48" s="18" t="e">
        <f t="shared" si="3"/>
        <v>#NUM!</v>
      </c>
    </row>
    <row r="49" spans="1:6" x14ac:dyDescent="0.25">
      <c r="A49" s="17" t="s">
        <v>57</v>
      </c>
      <c r="B49" s="18" t="e">
        <f t="shared" si="2"/>
        <v>#NUM!</v>
      </c>
      <c r="C49" s="18" t="e">
        <f t="shared" si="0"/>
        <v>#NUM!</v>
      </c>
      <c r="D49" s="19" t="e">
        <f t="shared" si="4"/>
        <v>#NUM!</v>
      </c>
      <c r="E49" s="18" t="e">
        <f t="shared" si="1"/>
        <v>#NUM!</v>
      </c>
      <c r="F49" s="18" t="e">
        <f t="shared" si="3"/>
        <v>#NUM!</v>
      </c>
    </row>
    <row r="50" spans="1:6" x14ac:dyDescent="0.25">
      <c r="A50" s="17" t="s">
        <v>58</v>
      </c>
      <c r="B50" s="18" t="e">
        <f t="shared" si="2"/>
        <v>#NUM!</v>
      </c>
      <c r="C50" s="18" t="e">
        <f t="shared" si="0"/>
        <v>#NUM!</v>
      </c>
      <c r="D50" s="19" t="e">
        <f t="shared" si="4"/>
        <v>#NUM!</v>
      </c>
      <c r="E50" s="18" t="e">
        <f t="shared" si="1"/>
        <v>#NUM!</v>
      </c>
      <c r="F50" s="18" t="e">
        <f t="shared" si="3"/>
        <v>#NUM!</v>
      </c>
    </row>
    <row r="51" spans="1:6" x14ac:dyDescent="0.25">
      <c r="A51" s="17" t="s">
        <v>59</v>
      </c>
      <c r="B51" s="18" t="e">
        <f t="shared" si="2"/>
        <v>#NUM!</v>
      </c>
      <c r="C51" s="18" t="e">
        <f t="shared" si="0"/>
        <v>#NUM!</v>
      </c>
      <c r="D51" s="19" t="e">
        <f t="shared" si="4"/>
        <v>#NUM!</v>
      </c>
      <c r="E51" s="18" t="e">
        <f t="shared" si="1"/>
        <v>#NUM!</v>
      </c>
      <c r="F51" s="18" t="e">
        <f t="shared" si="3"/>
        <v>#NUM!</v>
      </c>
    </row>
    <row r="52" spans="1:6" x14ac:dyDescent="0.25">
      <c r="A52" s="17" t="s">
        <v>60</v>
      </c>
      <c r="B52" s="18" t="e">
        <f t="shared" si="2"/>
        <v>#NUM!</v>
      </c>
      <c r="C52" s="18" t="e">
        <f t="shared" si="0"/>
        <v>#NUM!</v>
      </c>
      <c r="D52" s="19" t="e">
        <f t="shared" si="4"/>
        <v>#NUM!</v>
      </c>
      <c r="E52" s="18" t="e">
        <f t="shared" si="1"/>
        <v>#NUM!</v>
      </c>
      <c r="F52" s="18" t="e">
        <f t="shared" si="3"/>
        <v>#NUM!</v>
      </c>
    </row>
    <row r="53" spans="1:6" x14ac:dyDescent="0.25">
      <c r="A53" s="17" t="s">
        <v>61</v>
      </c>
      <c r="B53" s="18" t="e">
        <f t="shared" si="2"/>
        <v>#NUM!</v>
      </c>
      <c r="C53" s="18" t="e">
        <f t="shared" si="0"/>
        <v>#NUM!</v>
      </c>
      <c r="D53" s="19" t="e">
        <f t="shared" si="4"/>
        <v>#NUM!</v>
      </c>
      <c r="E53" s="18" t="e">
        <f t="shared" si="1"/>
        <v>#NUM!</v>
      </c>
      <c r="F53" s="18" t="e">
        <f t="shared" si="3"/>
        <v>#NUM!</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2B55084C4C9B148ACCF0C3B9FC14C23" ma:contentTypeVersion="15" ma:contentTypeDescription="Create a new document." ma:contentTypeScope="" ma:versionID="fa2d65f4f0e6bb6dc7b9c68d5b7239bd">
  <xsd:schema xmlns:xsd="http://www.w3.org/2001/XMLSchema" xmlns:xs="http://www.w3.org/2001/XMLSchema" xmlns:p="http://schemas.microsoft.com/office/2006/metadata/properties" xmlns:ns1="http://schemas.microsoft.com/sharepoint/v3" xmlns:ns2="c44f7006-dda3-4bc7-bec6-4305250cc414" xmlns:ns3="550f0182-40a3-4813-b26f-100304133072" targetNamespace="http://schemas.microsoft.com/office/2006/metadata/properties" ma:root="true" ma:fieldsID="80d5f46af1583a05ba43b04c9d030cca" ns1:_="" ns2:_="" ns3:_="">
    <xsd:import namespace="http://schemas.microsoft.com/sharepoint/v3"/>
    <xsd:import namespace="c44f7006-dda3-4bc7-bec6-4305250cc414"/>
    <xsd:import namespace="550f0182-40a3-4813-b26f-10030413307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44f7006-dda3-4bc7-bec6-4305250cc4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50f0182-40a3-4813-b26f-10030413307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BF7E4E52-C49D-4B07-AED8-2C9839E16577}">
  <ds:schemaRefs>
    <ds:schemaRef ds:uri="http://schemas.microsoft.com/sharepoint/v3/contenttype/forms"/>
  </ds:schemaRefs>
</ds:datastoreItem>
</file>

<file path=customXml/itemProps2.xml><?xml version="1.0" encoding="utf-8"?>
<ds:datastoreItem xmlns:ds="http://schemas.openxmlformats.org/officeDocument/2006/customXml" ds:itemID="{0AB9EE04-BEEA-4BE0-ABCF-F204726EB4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44f7006-dda3-4bc7-bec6-4305250cc414"/>
    <ds:schemaRef ds:uri="550f0182-40a3-4813-b26f-1003041330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E4FF9D-0F30-4A32-8531-43714B3659A0}">
  <ds:schemaRefs>
    <ds:schemaRef ds:uri="http://schemas.openxmlformats.org/package/2006/metadata/core-properties"/>
    <ds:schemaRef ds:uri="http://schemas.microsoft.com/office/2006/documentManagement/types"/>
    <ds:schemaRef ds:uri="http://purl.org/dc/terms/"/>
    <ds:schemaRef ds:uri="http://purl.org/dc/dcmitype/"/>
    <ds:schemaRef ds:uri="http://schemas.microsoft.com/office/infopath/2007/PartnerControls"/>
    <ds:schemaRef ds:uri="http://purl.org/dc/elements/1.1/"/>
    <ds:schemaRef ds:uri="http://schemas.microsoft.com/office/2006/metadata/properties"/>
    <ds:schemaRef ds:uri="550f0182-40a3-4813-b26f-100304133072"/>
    <ds:schemaRef ds:uri="c44f7006-dda3-4bc7-bec6-4305250cc414"/>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Single Goal Calculator</vt:lpstr>
      <vt:lpstr>Scenario Calculator</vt:lpstr>
      <vt:lpstr>Calculator without preset value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Bajkowski</dc:creator>
  <cp:keywords/>
  <dc:description/>
  <cp:lastModifiedBy>Annie Prada</cp:lastModifiedBy>
  <cp:revision/>
  <dcterms:created xsi:type="dcterms:W3CDTF">2021-10-28T12:37:19Z</dcterms:created>
  <dcterms:modified xsi:type="dcterms:W3CDTF">2022-02-11T01:02:38Z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0x010100E2B55084C4C9B148ACCF0C3B9FC14C23</vt:lpwstr>
  </property>
</Properties>
</file>