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hartsheets/sheet1.xml" ContentType="application/vnd.openxmlformats-officedocument.spreadsheetml.chart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autoCompressPictures="0" defaultThemeVersion="124226"/>
  <mc:AlternateContent xmlns:mc="http://schemas.openxmlformats.org/markup-compatibility/2006">
    <mc:Choice Requires="x15">
      <x15ac:absPath xmlns:x15ac="http://schemas.microsoft.com/office/spreadsheetml/2010/11/ac" url="P:\Online\Pubs Inventory\AAII Journal\2018\201804\015_PortStrat-Rotblut\Correction\"/>
    </mc:Choice>
  </mc:AlternateContent>
  <bookViews>
    <workbookView xWindow="17652" yWindow="468" windowWidth="33540" windowHeight="19212" tabRatio="892" firstSheet="1" activeTab="2"/>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4% Withdrawals-No Rebalancing" sheetId="9" r:id="rId16"/>
    <sheet name="4% Withdrawals-Rebalanced" sheetId="10" r:id="rId17"/>
    <sheet name="4% Withdrawals-Annual Rebalance" sheetId="20" r:id="rId18"/>
    <sheet name="4% Withdrawals-Panic" sheetId="12" r:id="rId19"/>
    <sheet name="Chart2" sheetId="16" r:id="rId20"/>
    <sheet name="Chart Data" sheetId="14" r:id="rId21"/>
    <sheet name="Panic Chart" sheetId="18" r:id="rId22"/>
  </sheets>
  <definedNames>
    <definedName name="_xlnm.Print_Area" localSheetId="2">Summary!$A$1:$D$29</definedName>
  </definedNames>
  <calcPr calcId="171027"/>
  <extLst>
    <ext xmlns:mx="http://schemas.microsoft.com/office/mac/excel/2008/main" uri="http://schemas.microsoft.com/office/mac/excel/2008/main">
      <mx:ArchID Flags="2"/>
    </ext>
  </extLst>
</workbook>
</file>

<file path=xl/calcChain.xml><?xml version="1.0" encoding="utf-8"?>
<calcChain xmlns="http://schemas.openxmlformats.org/spreadsheetml/2006/main">
  <c r="I13" i="8" l="1"/>
  <c r="I12" i="8"/>
  <c r="I5" i="1" l="1"/>
  <c r="I6" i="1" s="1"/>
  <c r="I7" i="1" s="1"/>
  <c r="I8" i="1" s="1"/>
  <c r="I9" i="1" s="1"/>
  <c r="I10" i="1" s="1"/>
  <c r="I11" i="1" s="1"/>
  <c r="I12" i="1" s="1"/>
  <c r="I13" i="1" s="1"/>
  <c r="I14" i="1" s="1"/>
  <c r="I15" i="1" s="1"/>
  <c r="I16" i="1" s="1"/>
  <c r="I17" i="1" s="1"/>
  <c r="I18" i="1" s="1"/>
  <c r="I19" i="1" s="1"/>
  <c r="I20" i="1" s="1"/>
  <c r="I21" i="1" s="1"/>
  <c r="I22" i="1" s="1"/>
  <c r="I23" i="1" s="1"/>
  <c r="I24" i="1" s="1"/>
  <c r="I25" i="1" s="1"/>
  <c r="I26" i="1" s="1"/>
  <c r="I27" i="1" s="1"/>
  <c r="I28" i="1" s="1"/>
  <c r="O33" i="29" l="1"/>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O3" i="9"/>
  <c r="N3"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8" i="9"/>
  <c r="N18" i="9"/>
  <c r="O17" i="9"/>
  <c r="N17" i="9"/>
  <c r="O16" i="9"/>
  <c r="N16" i="9"/>
  <c r="O15" i="9"/>
  <c r="N15" i="9"/>
  <c r="O14" i="9"/>
  <c r="N14" i="9"/>
  <c r="O13" i="9"/>
  <c r="N13" i="9"/>
  <c r="O12" i="9"/>
  <c r="N12" i="9"/>
  <c r="O11" i="9"/>
  <c r="N11" i="9"/>
  <c r="O10" i="9"/>
  <c r="N10" i="9"/>
  <c r="O9" i="9"/>
  <c r="N9" i="9"/>
  <c r="O8" i="9"/>
  <c r="N8" i="9"/>
  <c r="O7" i="9"/>
  <c r="N7" i="9"/>
  <c r="O6" i="9"/>
  <c r="N6" i="9"/>
  <c r="O5" i="9"/>
  <c r="N5" i="9"/>
  <c r="O4" i="9"/>
  <c r="N4" i="9"/>
  <c r="Y39" i="29"/>
  <c r="X39" i="29"/>
  <c r="W39" i="29"/>
  <c r="V39" i="29"/>
  <c r="U39" i="29"/>
  <c r="T39" i="29"/>
  <c r="S39" i="29"/>
  <c r="R39" i="29"/>
  <c r="I39" i="29"/>
  <c r="Z39" i="29" s="1"/>
  <c r="AM39" i="29" s="1"/>
  <c r="Z38" i="29"/>
  <c r="R38" i="29"/>
  <c r="H33" i="29"/>
  <c r="G33" i="29"/>
  <c r="E33" i="29"/>
  <c r="D33" i="29"/>
  <c r="B33" i="29"/>
  <c r="A33" i="29"/>
  <c r="H32" i="29"/>
  <c r="G32" i="29"/>
  <c r="E32" i="29"/>
  <c r="D32" i="29"/>
  <c r="B32" i="29"/>
  <c r="A32" i="29"/>
  <c r="H31" i="29"/>
  <c r="G31" i="29"/>
  <c r="E31" i="29"/>
  <c r="D31" i="29"/>
  <c r="B31" i="29"/>
  <c r="A31" i="29"/>
  <c r="H30" i="29"/>
  <c r="G30" i="29"/>
  <c r="E30" i="29"/>
  <c r="D30" i="29"/>
  <c r="B30" i="29"/>
  <c r="A30" i="29"/>
  <c r="H29" i="29"/>
  <c r="G29" i="29"/>
  <c r="E29" i="29"/>
  <c r="D29" i="29"/>
  <c r="B29" i="29"/>
  <c r="A29" i="29"/>
  <c r="H28" i="29"/>
  <c r="G28" i="29"/>
  <c r="E28" i="29"/>
  <c r="D28" i="29"/>
  <c r="B28" i="29"/>
  <c r="A28" i="29"/>
  <c r="A64" i="29" s="1"/>
  <c r="H27" i="29"/>
  <c r="G27" i="29"/>
  <c r="E27" i="29"/>
  <c r="D27" i="29"/>
  <c r="B27" i="29"/>
  <c r="A27" i="29"/>
  <c r="A63" i="29" s="1"/>
  <c r="H26" i="29"/>
  <c r="G26" i="29"/>
  <c r="E26" i="29"/>
  <c r="D26" i="29"/>
  <c r="B26" i="29"/>
  <c r="A26" i="29"/>
  <c r="A62" i="29" s="1"/>
  <c r="H25" i="29"/>
  <c r="G25" i="29"/>
  <c r="E25" i="29"/>
  <c r="D25" i="29"/>
  <c r="B25" i="29"/>
  <c r="A25" i="29"/>
  <c r="A61" i="29" s="1"/>
  <c r="H24" i="29"/>
  <c r="G24" i="29"/>
  <c r="E24" i="29"/>
  <c r="D24" i="29"/>
  <c r="B24" i="29"/>
  <c r="A24" i="29"/>
  <c r="A60" i="29" s="1"/>
  <c r="H23" i="29"/>
  <c r="G23" i="29"/>
  <c r="E23" i="29"/>
  <c r="D23" i="29"/>
  <c r="B23" i="29"/>
  <c r="A23" i="29"/>
  <c r="A59" i="29" s="1"/>
  <c r="H22" i="29"/>
  <c r="G22" i="29"/>
  <c r="E22" i="29"/>
  <c r="D22" i="29"/>
  <c r="B22" i="29"/>
  <c r="A22" i="29"/>
  <c r="A58" i="29" s="1"/>
  <c r="H21" i="29"/>
  <c r="G21" i="29"/>
  <c r="E21" i="29"/>
  <c r="D21" i="29"/>
  <c r="B21" i="29"/>
  <c r="A21" i="29"/>
  <c r="A57" i="29" s="1"/>
  <c r="H20" i="29"/>
  <c r="G20" i="29"/>
  <c r="E20" i="29"/>
  <c r="D20" i="29"/>
  <c r="B20" i="29"/>
  <c r="A20" i="29"/>
  <c r="A56" i="29" s="1"/>
  <c r="H19" i="29"/>
  <c r="G19" i="29"/>
  <c r="E19" i="29"/>
  <c r="D19" i="29"/>
  <c r="B19" i="29"/>
  <c r="A19" i="29"/>
  <c r="A55" i="29" s="1"/>
  <c r="H18" i="29"/>
  <c r="G18" i="29"/>
  <c r="E18" i="29"/>
  <c r="D18" i="29"/>
  <c r="B18" i="29"/>
  <c r="A18" i="29"/>
  <c r="A54" i="29" s="1"/>
  <c r="H17" i="29"/>
  <c r="G17" i="29"/>
  <c r="E17" i="29"/>
  <c r="D17" i="29"/>
  <c r="B17" i="29"/>
  <c r="A17" i="29"/>
  <c r="A53" i="29" s="1"/>
  <c r="H16" i="29"/>
  <c r="G16" i="29"/>
  <c r="E16" i="29"/>
  <c r="D16" i="29"/>
  <c r="B16" i="29"/>
  <c r="A16" i="29"/>
  <c r="A52" i="29" s="1"/>
  <c r="H15" i="29"/>
  <c r="G15" i="29"/>
  <c r="E15" i="29"/>
  <c r="D15" i="29"/>
  <c r="B15" i="29"/>
  <c r="A15" i="29"/>
  <c r="A51" i="29" s="1"/>
  <c r="H14" i="29"/>
  <c r="G14" i="29"/>
  <c r="C14" i="29"/>
  <c r="B14" i="29"/>
  <c r="A14" i="29"/>
  <c r="A50" i="29" s="1"/>
  <c r="R50" i="29" s="1"/>
  <c r="H13" i="29"/>
  <c r="G13" i="29"/>
  <c r="C13" i="29"/>
  <c r="B13" i="29"/>
  <c r="A13" i="29"/>
  <c r="A49" i="29" s="1"/>
  <c r="H12" i="29"/>
  <c r="F12" i="29"/>
  <c r="C12" i="29"/>
  <c r="B12" i="29"/>
  <c r="A12" i="29"/>
  <c r="A48" i="29" s="1"/>
  <c r="R48" i="29" s="1"/>
  <c r="H11" i="29"/>
  <c r="F11" i="29"/>
  <c r="C11" i="29"/>
  <c r="B11" i="29"/>
  <c r="A11" i="29"/>
  <c r="A47" i="29" s="1"/>
  <c r="H10" i="29"/>
  <c r="F10" i="29"/>
  <c r="C10" i="29"/>
  <c r="B10" i="29"/>
  <c r="A10" i="29"/>
  <c r="A46" i="29" s="1"/>
  <c r="H9" i="29"/>
  <c r="F9" i="29"/>
  <c r="C9" i="29"/>
  <c r="B9" i="29"/>
  <c r="A9" i="29"/>
  <c r="A45" i="29" s="1"/>
  <c r="H8" i="29"/>
  <c r="F8" i="29"/>
  <c r="C8" i="29"/>
  <c r="B8" i="29"/>
  <c r="A8" i="29"/>
  <c r="A44" i="29" s="1"/>
  <c r="H7" i="29"/>
  <c r="F7" i="29"/>
  <c r="C7" i="29"/>
  <c r="B7" i="29"/>
  <c r="A7" i="29"/>
  <c r="A43" i="29" s="1"/>
  <c r="H6" i="29"/>
  <c r="F6" i="29"/>
  <c r="C6" i="29"/>
  <c r="B6" i="29"/>
  <c r="A6" i="29"/>
  <c r="A42" i="29" s="1"/>
  <c r="H5" i="29"/>
  <c r="F5" i="29"/>
  <c r="C5" i="29"/>
  <c r="B5" i="29"/>
  <c r="A5" i="29"/>
  <c r="A41" i="29" s="1"/>
  <c r="H4" i="29"/>
  <c r="H40" i="29" s="1"/>
  <c r="Y40" i="29" s="1"/>
  <c r="F4" i="29"/>
  <c r="F40" i="29" s="1"/>
  <c r="W40" i="29" s="1"/>
  <c r="C4" i="29"/>
  <c r="C40" i="29" s="1"/>
  <c r="T40" i="29" s="1"/>
  <c r="B4" i="29"/>
  <c r="B40" i="29" s="1"/>
  <c r="A4" i="29"/>
  <c r="A40" i="29" s="1"/>
  <c r="H3" i="29"/>
  <c r="H38" i="29" s="1"/>
  <c r="G3" i="29"/>
  <c r="G38" i="29" s="1"/>
  <c r="F3" i="29"/>
  <c r="F38" i="29" s="1"/>
  <c r="AK38" i="29" s="1"/>
  <c r="E3" i="29"/>
  <c r="E38" i="29" s="1"/>
  <c r="D3" i="29"/>
  <c r="D38" i="29" s="1"/>
  <c r="C3" i="29"/>
  <c r="C38" i="29" s="1"/>
  <c r="B3" i="29"/>
  <c r="B38" i="29" s="1"/>
  <c r="AG38" i="29" s="1"/>
  <c r="A3" i="29"/>
  <c r="H2" i="29"/>
  <c r="H37" i="29" s="1"/>
  <c r="G2" i="29"/>
  <c r="G37" i="29" s="1"/>
  <c r="F2" i="29"/>
  <c r="F37" i="29" s="1"/>
  <c r="E2" i="29"/>
  <c r="E37" i="29" s="1"/>
  <c r="D2" i="29"/>
  <c r="D37" i="29" s="1"/>
  <c r="C2" i="29"/>
  <c r="C37" i="29" s="1"/>
  <c r="B2" i="29"/>
  <c r="B37" i="29" s="1"/>
  <c r="H33" i="28"/>
  <c r="G33" i="28"/>
  <c r="E33" i="28"/>
  <c r="D33" i="28"/>
  <c r="B33" i="28"/>
  <c r="A33" i="28"/>
  <c r="H32" i="28"/>
  <c r="G32" i="28"/>
  <c r="E32" i="28"/>
  <c r="D32" i="28"/>
  <c r="B32" i="28"/>
  <c r="A32" i="28"/>
  <c r="H31" i="28"/>
  <c r="G31" i="28"/>
  <c r="E31" i="28"/>
  <c r="D31" i="28"/>
  <c r="B31" i="28"/>
  <c r="A31" i="28"/>
  <c r="H30" i="28"/>
  <c r="G30" i="28"/>
  <c r="E30" i="28"/>
  <c r="D30" i="28"/>
  <c r="B30" i="28"/>
  <c r="A30" i="28"/>
  <c r="H29" i="28"/>
  <c r="G29" i="28"/>
  <c r="E29" i="28"/>
  <c r="D29" i="28"/>
  <c r="B29" i="28"/>
  <c r="A29" i="28"/>
  <c r="H28" i="28"/>
  <c r="G28" i="28"/>
  <c r="E28" i="28"/>
  <c r="D28" i="28"/>
  <c r="B28" i="28"/>
  <c r="A28" i="28"/>
  <c r="H27" i="28"/>
  <c r="G27" i="28"/>
  <c r="E27" i="28"/>
  <c r="D27" i="28"/>
  <c r="B27" i="28"/>
  <c r="A27" i="28"/>
  <c r="H26" i="28"/>
  <c r="G26" i="28"/>
  <c r="E26" i="28"/>
  <c r="D26" i="28"/>
  <c r="B26" i="28"/>
  <c r="A26" i="28"/>
  <c r="A62" i="28" s="1"/>
  <c r="O62" i="28" s="1"/>
  <c r="H25" i="28"/>
  <c r="G25" i="28"/>
  <c r="E25" i="28"/>
  <c r="D25" i="28"/>
  <c r="B25" i="28"/>
  <c r="A25" i="28"/>
  <c r="A61" i="28" s="1"/>
  <c r="O61" i="28" s="1"/>
  <c r="H24" i="28"/>
  <c r="G24" i="28"/>
  <c r="E24" i="28"/>
  <c r="D24" i="28"/>
  <c r="B24" i="28"/>
  <c r="A24" i="28"/>
  <c r="A60" i="28" s="1"/>
  <c r="O60" i="28" s="1"/>
  <c r="H23" i="28"/>
  <c r="G23" i="28"/>
  <c r="E23" i="28"/>
  <c r="D23" i="28"/>
  <c r="B23" i="28"/>
  <c r="A23" i="28"/>
  <c r="H22" i="28"/>
  <c r="G22" i="28"/>
  <c r="E22" i="28"/>
  <c r="D22" i="28"/>
  <c r="B22" i="28"/>
  <c r="A22" i="28"/>
  <c r="A58" i="28" s="1"/>
  <c r="O58" i="28" s="1"/>
  <c r="H21" i="28"/>
  <c r="G21" i="28"/>
  <c r="E21" i="28"/>
  <c r="D21" i="28"/>
  <c r="B21" i="28"/>
  <c r="A21" i="28"/>
  <c r="A57" i="28" s="1"/>
  <c r="O57" i="28" s="1"/>
  <c r="H20" i="28"/>
  <c r="G20" i="28"/>
  <c r="E20" i="28"/>
  <c r="D20" i="28"/>
  <c r="B20" i="28"/>
  <c r="A20" i="28"/>
  <c r="H19" i="28"/>
  <c r="G19" i="28"/>
  <c r="E19" i="28"/>
  <c r="D19" i="28"/>
  <c r="B19" i="28"/>
  <c r="A19" i="28"/>
  <c r="H18" i="28"/>
  <c r="G18" i="28"/>
  <c r="E18" i="28"/>
  <c r="D18" i="28"/>
  <c r="B18" i="28"/>
  <c r="A18" i="28"/>
  <c r="A54" i="28" s="1"/>
  <c r="O54" i="28" s="1"/>
  <c r="H17" i="28"/>
  <c r="G17" i="28"/>
  <c r="E17" i="28"/>
  <c r="D17" i="28"/>
  <c r="B17" i="28"/>
  <c r="A17" i="28"/>
  <c r="H16" i="28"/>
  <c r="G16" i="28"/>
  <c r="E16" i="28"/>
  <c r="D16" i="28"/>
  <c r="B16" i="28"/>
  <c r="A16" i="28"/>
  <c r="A52" i="28" s="1"/>
  <c r="O52" i="28" s="1"/>
  <c r="H15" i="28"/>
  <c r="G15" i="28"/>
  <c r="E15" i="28"/>
  <c r="D15" i="28"/>
  <c r="B15" i="28"/>
  <c r="A15" i="28"/>
  <c r="H14" i="28"/>
  <c r="G14" i="28"/>
  <c r="C14" i="28"/>
  <c r="B14" i="28"/>
  <c r="A14" i="28"/>
  <c r="A50" i="28" s="1"/>
  <c r="O50" i="28" s="1"/>
  <c r="H13" i="28"/>
  <c r="G13" i="28"/>
  <c r="C13" i="28"/>
  <c r="B13" i="28"/>
  <c r="A13" i="28"/>
  <c r="A49" i="28" s="1"/>
  <c r="O49" i="28" s="1"/>
  <c r="H12" i="28"/>
  <c r="F12" i="28"/>
  <c r="C12" i="28"/>
  <c r="B12" i="28"/>
  <c r="A12" i="28"/>
  <c r="A48" i="28" s="1"/>
  <c r="O48" i="28" s="1"/>
  <c r="H11" i="28"/>
  <c r="F11" i="28"/>
  <c r="C11" i="28"/>
  <c r="B11" i="28"/>
  <c r="A11" i="28"/>
  <c r="A47" i="28" s="1"/>
  <c r="O47" i="28" s="1"/>
  <c r="H10" i="28"/>
  <c r="F10" i="28"/>
  <c r="C10" i="28"/>
  <c r="B10" i="28"/>
  <c r="A10" i="28"/>
  <c r="A46" i="28" s="1"/>
  <c r="O46" i="28" s="1"/>
  <c r="H9" i="28"/>
  <c r="F9" i="28"/>
  <c r="C9" i="28"/>
  <c r="B9" i="28"/>
  <c r="A9" i="28"/>
  <c r="A45" i="28" s="1"/>
  <c r="O45" i="28" s="1"/>
  <c r="H8" i="28"/>
  <c r="F8" i="28"/>
  <c r="C8" i="28"/>
  <c r="B8" i="28"/>
  <c r="A8" i="28"/>
  <c r="A44" i="28" s="1"/>
  <c r="O44" i="28" s="1"/>
  <c r="H7" i="28"/>
  <c r="F7" i="28"/>
  <c r="C7" i="28"/>
  <c r="B7" i="28"/>
  <c r="A7" i="28"/>
  <c r="H6" i="28"/>
  <c r="F6" i="28"/>
  <c r="C6" i="28"/>
  <c r="B6" i="28"/>
  <c r="A6" i="28"/>
  <c r="A42" i="28" s="1"/>
  <c r="O42" i="28" s="1"/>
  <c r="H5" i="28"/>
  <c r="F5" i="28"/>
  <c r="C5" i="28"/>
  <c r="B5" i="28"/>
  <c r="A5" i="28"/>
  <c r="A41" i="28" s="1"/>
  <c r="O41" i="28" s="1"/>
  <c r="H4" i="28"/>
  <c r="H40" i="28" s="1"/>
  <c r="F4" i="28"/>
  <c r="F40" i="28" s="1"/>
  <c r="F41" i="28" s="1"/>
  <c r="C4" i="28"/>
  <c r="C40" i="28" s="1"/>
  <c r="C41" i="28" s="1"/>
  <c r="B4" i="28"/>
  <c r="B40" i="28" s="1"/>
  <c r="A4" i="28"/>
  <c r="A40" i="28" s="1"/>
  <c r="O40" i="28" s="1"/>
  <c r="H3" i="28"/>
  <c r="G3" i="28"/>
  <c r="F3" i="28"/>
  <c r="F38" i="28" s="1"/>
  <c r="T38" i="28" s="1"/>
  <c r="E3" i="28"/>
  <c r="E38" i="28" s="1"/>
  <c r="S38" i="28" s="1"/>
  <c r="D3" i="28"/>
  <c r="D38" i="28" s="1"/>
  <c r="R38" i="28" s="1"/>
  <c r="C3" i="28"/>
  <c r="C38" i="28" s="1"/>
  <c r="Q38" i="28" s="1"/>
  <c r="B3" i="28"/>
  <c r="B38" i="28" s="1"/>
  <c r="P38" i="28" s="1"/>
  <c r="A3" i="28"/>
  <c r="H2" i="28"/>
  <c r="G2" i="28"/>
  <c r="G37" i="28" s="1"/>
  <c r="U37" i="28" s="1"/>
  <c r="F2" i="28"/>
  <c r="F37" i="28" s="1"/>
  <c r="T37" i="28" s="1"/>
  <c r="E2" i="28"/>
  <c r="E37" i="28" s="1"/>
  <c r="S37" i="28" s="1"/>
  <c r="D2" i="28"/>
  <c r="D37" i="28" s="1"/>
  <c r="R37" i="28" s="1"/>
  <c r="C2" i="28"/>
  <c r="C37" i="28" s="1"/>
  <c r="Q37" i="28" s="1"/>
  <c r="B2" i="28"/>
  <c r="B37" i="28" s="1"/>
  <c r="P37" i="28" s="1"/>
  <c r="A64" i="28"/>
  <c r="O64" i="28" s="1"/>
  <c r="A63" i="28"/>
  <c r="O63" i="28" s="1"/>
  <c r="A59" i="28"/>
  <c r="O59" i="28" s="1"/>
  <c r="A56" i="28"/>
  <c r="O56" i="28" s="1"/>
  <c r="A55" i="28"/>
  <c r="O55" i="28" s="1"/>
  <c r="A53" i="28"/>
  <c r="O53" i="28" s="1"/>
  <c r="A51" i="28"/>
  <c r="O51" i="28" s="1"/>
  <c r="A43" i="28"/>
  <c r="O43" i="28" s="1"/>
  <c r="I39" i="28"/>
  <c r="W39" i="28" s="1"/>
  <c r="H38" i="28"/>
  <c r="V38" i="28" s="1"/>
  <c r="G38" i="28"/>
  <c r="U38" i="28" s="1"/>
  <c r="H37" i="28"/>
  <c r="V37" i="28" s="1"/>
  <c r="B41" i="28" l="1"/>
  <c r="AG39" i="29"/>
  <c r="AK39" i="29"/>
  <c r="AH39" i="29"/>
  <c r="AI37" i="29"/>
  <c r="U37" i="29"/>
  <c r="R47" i="29"/>
  <c r="AF47" i="29"/>
  <c r="N47" i="29"/>
  <c r="AJ37" i="29"/>
  <c r="V37" i="29"/>
  <c r="AJ38" i="29"/>
  <c r="V38" i="29"/>
  <c r="AF40" i="29"/>
  <c r="N40" i="29"/>
  <c r="R40" i="29"/>
  <c r="AF44" i="29"/>
  <c r="N44" i="29"/>
  <c r="R44" i="29"/>
  <c r="AM37" i="29"/>
  <c r="Y37" i="29"/>
  <c r="AM38" i="29"/>
  <c r="Y38" i="29"/>
  <c r="S37" i="29"/>
  <c r="AG37" i="29"/>
  <c r="W37" i="29"/>
  <c r="AK37" i="29"/>
  <c r="I40" i="29"/>
  <c r="O40" i="29" s="1"/>
  <c r="S40" i="29" s="1"/>
  <c r="R41" i="29"/>
  <c r="AF41" i="29"/>
  <c r="N41" i="29"/>
  <c r="R45" i="29"/>
  <c r="N45" i="29"/>
  <c r="AF45" i="29"/>
  <c r="AI38" i="29"/>
  <c r="U38" i="29"/>
  <c r="AF43" i="29"/>
  <c r="N43" i="29"/>
  <c r="R43" i="29"/>
  <c r="T37" i="29"/>
  <c r="AH37" i="29"/>
  <c r="X37" i="29"/>
  <c r="AL37" i="29"/>
  <c r="AH38" i="29"/>
  <c r="T38" i="29"/>
  <c r="AL38" i="29"/>
  <c r="X38" i="29"/>
  <c r="R42" i="29"/>
  <c r="AF42" i="29"/>
  <c r="N42" i="29"/>
  <c r="AF46" i="29"/>
  <c r="R46" i="29"/>
  <c r="N46" i="29"/>
  <c r="S38" i="29"/>
  <c r="AF53" i="29"/>
  <c r="N53" i="29"/>
  <c r="AF54" i="29"/>
  <c r="N54" i="29"/>
  <c r="N55" i="29"/>
  <c r="R55" i="29"/>
  <c r="AF55" i="29"/>
  <c r="N57" i="29"/>
  <c r="R57" i="29"/>
  <c r="AF57" i="29"/>
  <c r="N59" i="29"/>
  <c r="R59" i="29"/>
  <c r="AF59" i="29"/>
  <c r="N61" i="29"/>
  <c r="AF61" i="29"/>
  <c r="R61" i="29"/>
  <c r="N63" i="29"/>
  <c r="AF63" i="29"/>
  <c r="R63" i="29"/>
  <c r="AN39" i="29"/>
  <c r="AF51" i="29"/>
  <c r="N51" i="29"/>
  <c r="AF52" i="29"/>
  <c r="N52" i="29"/>
  <c r="AF48" i="29"/>
  <c r="N48" i="29"/>
  <c r="AF50" i="29"/>
  <c r="W38" i="29"/>
  <c r="AF49" i="29"/>
  <c r="N49" i="29"/>
  <c r="R49" i="29"/>
  <c r="N56" i="29"/>
  <c r="R56" i="29"/>
  <c r="AF56" i="29"/>
  <c r="N58" i="29"/>
  <c r="R58" i="29"/>
  <c r="AF58" i="29"/>
  <c r="N60" i="29"/>
  <c r="AF60" i="29"/>
  <c r="R60" i="29"/>
  <c r="N62" i="29"/>
  <c r="AF62" i="29"/>
  <c r="R62" i="29"/>
  <c r="N64" i="29"/>
  <c r="AF64" i="29"/>
  <c r="R64" i="29"/>
  <c r="N50" i="29"/>
  <c r="R51" i="29"/>
  <c r="R52" i="29"/>
  <c r="R53" i="29"/>
  <c r="R54" i="29"/>
  <c r="Q39" i="28"/>
  <c r="C42" i="28"/>
  <c r="F42" i="28"/>
  <c r="B42" i="28"/>
  <c r="H41" i="28"/>
  <c r="I41" i="28" s="1"/>
  <c r="T39" i="28"/>
  <c r="I40" i="28"/>
  <c r="Q40" i="28" s="1"/>
  <c r="V39" i="28"/>
  <c r="P39" i="28"/>
  <c r="AY39" i="26"/>
  <c r="BI39" i="26" s="1"/>
  <c r="AW39" i="26"/>
  <c r="BG39" i="26" s="1"/>
  <c r="AV39" i="26"/>
  <c r="BF39" i="26" s="1"/>
  <c r="AS39" i="26"/>
  <c r="BC39" i="26" s="1"/>
  <c r="Y39" i="26"/>
  <c r="X39" i="26"/>
  <c r="W39" i="26"/>
  <c r="V39" i="26"/>
  <c r="U39" i="26"/>
  <c r="T39" i="26"/>
  <c r="S39" i="26"/>
  <c r="R39" i="26"/>
  <c r="I39" i="26"/>
  <c r="Z39" i="26" s="1"/>
  <c r="AO39" i="26" s="1"/>
  <c r="BA39" i="26" s="1"/>
  <c r="BK39" i="26" s="1"/>
  <c r="BA38" i="26"/>
  <c r="BK38" i="26" s="1"/>
  <c r="AS38" i="26"/>
  <c r="Z38" i="26"/>
  <c r="R38" i="26"/>
  <c r="O33" i="26"/>
  <c r="N33" i="26"/>
  <c r="H33" i="26"/>
  <c r="G33" i="26"/>
  <c r="E33" i="26"/>
  <c r="D33" i="26"/>
  <c r="B33" i="26"/>
  <c r="A33" i="26"/>
  <c r="O32" i="26"/>
  <c r="N32" i="26"/>
  <c r="H32" i="26"/>
  <c r="G32" i="26"/>
  <c r="E32" i="26"/>
  <c r="D32" i="26"/>
  <c r="B32" i="26"/>
  <c r="A32" i="26"/>
  <c r="O31" i="26"/>
  <c r="N31" i="26"/>
  <c r="H31" i="26"/>
  <c r="G31" i="26"/>
  <c r="E31" i="26"/>
  <c r="D31" i="26"/>
  <c r="B31" i="26"/>
  <c r="A31" i="26"/>
  <c r="O30" i="26"/>
  <c r="N30" i="26"/>
  <c r="H30" i="26"/>
  <c r="G30" i="26"/>
  <c r="E30" i="26"/>
  <c r="D30" i="26"/>
  <c r="B30" i="26"/>
  <c r="A30" i="26"/>
  <c r="O29" i="26"/>
  <c r="N29" i="26"/>
  <c r="H29" i="26"/>
  <c r="G29" i="26"/>
  <c r="E29" i="26"/>
  <c r="D29" i="26"/>
  <c r="B29" i="26"/>
  <c r="A29" i="26"/>
  <c r="O28" i="26"/>
  <c r="N28" i="26"/>
  <c r="H28" i="26"/>
  <c r="G28" i="26"/>
  <c r="E28" i="26"/>
  <c r="D28" i="26"/>
  <c r="B28" i="26"/>
  <c r="A28" i="26"/>
  <c r="A64" i="26" s="1"/>
  <c r="O27" i="26"/>
  <c r="N27" i="26"/>
  <c r="H27" i="26"/>
  <c r="G27" i="26"/>
  <c r="E27" i="26"/>
  <c r="D27" i="26"/>
  <c r="B27" i="26"/>
  <c r="A27" i="26"/>
  <c r="A63" i="26" s="1"/>
  <c r="O26" i="26"/>
  <c r="N26" i="26"/>
  <c r="H26" i="26"/>
  <c r="G26" i="26"/>
  <c r="E26" i="26"/>
  <c r="D26" i="26"/>
  <c r="B26" i="26"/>
  <c r="A26" i="26"/>
  <c r="A62" i="26" s="1"/>
  <c r="O25" i="26"/>
  <c r="N25" i="26"/>
  <c r="H25" i="26"/>
  <c r="G25" i="26"/>
  <c r="E25" i="26"/>
  <c r="D25" i="26"/>
  <c r="B25" i="26"/>
  <c r="A25" i="26"/>
  <c r="A61" i="26" s="1"/>
  <c r="O24" i="26"/>
  <c r="N24" i="26"/>
  <c r="H24" i="26"/>
  <c r="G24" i="26"/>
  <c r="E24" i="26"/>
  <c r="D24" i="26"/>
  <c r="B24" i="26"/>
  <c r="A24" i="26"/>
  <c r="A60" i="26" s="1"/>
  <c r="O23" i="26"/>
  <c r="N23" i="26"/>
  <c r="H23" i="26"/>
  <c r="G23" i="26"/>
  <c r="E23" i="26"/>
  <c r="D23" i="26"/>
  <c r="B23" i="26"/>
  <c r="A23" i="26"/>
  <c r="A59" i="26" s="1"/>
  <c r="O22" i="26"/>
  <c r="N22" i="26"/>
  <c r="H22" i="26"/>
  <c r="G22" i="26"/>
  <c r="E22" i="26"/>
  <c r="D22" i="26"/>
  <c r="B22" i="26"/>
  <c r="A22" i="26"/>
  <c r="A58" i="26" s="1"/>
  <c r="O21" i="26"/>
  <c r="N21" i="26"/>
  <c r="H21" i="26"/>
  <c r="G21" i="26"/>
  <c r="E21" i="26"/>
  <c r="D21" i="26"/>
  <c r="B21" i="26"/>
  <c r="A21" i="26"/>
  <c r="A57" i="26" s="1"/>
  <c r="O20" i="26"/>
  <c r="N20" i="26"/>
  <c r="H20" i="26"/>
  <c r="G20" i="26"/>
  <c r="E20" i="26"/>
  <c r="D20" i="26"/>
  <c r="B20" i="26"/>
  <c r="A20" i="26"/>
  <c r="A56" i="26" s="1"/>
  <c r="O19" i="26"/>
  <c r="N19" i="26"/>
  <c r="H19" i="26"/>
  <c r="G19" i="26"/>
  <c r="E19" i="26"/>
  <c r="D19" i="26"/>
  <c r="B19" i="26"/>
  <c r="A19" i="26"/>
  <c r="A55" i="26" s="1"/>
  <c r="O18" i="26"/>
  <c r="N18" i="26"/>
  <c r="H18" i="26"/>
  <c r="G18" i="26"/>
  <c r="E18" i="26"/>
  <c r="D18" i="26"/>
  <c r="B18" i="26"/>
  <c r="A18" i="26"/>
  <c r="A54" i="26" s="1"/>
  <c r="O17" i="26"/>
  <c r="N17" i="26"/>
  <c r="H17" i="26"/>
  <c r="G17" i="26"/>
  <c r="E17" i="26"/>
  <c r="D17" i="26"/>
  <c r="B17" i="26"/>
  <c r="A17" i="26"/>
  <c r="A53" i="26" s="1"/>
  <c r="O16" i="26"/>
  <c r="N16" i="26"/>
  <c r="H16" i="26"/>
  <c r="G16" i="26"/>
  <c r="E16" i="26"/>
  <c r="D16" i="26"/>
  <c r="B16" i="26"/>
  <c r="A16" i="26"/>
  <c r="A52" i="26" s="1"/>
  <c r="O15" i="26"/>
  <c r="N15" i="26"/>
  <c r="H15" i="26"/>
  <c r="G15" i="26"/>
  <c r="E15" i="26"/>
  <c r="D15" i="26"/>
  <c r="B15" i="26"/>
  <c r="A15" i="26"/>
  <c r="A51" i="26" s="1"/>
  <c r="O14" i="26"/>
  <c r="N14" i="26"/>
  <c r="H14" i="26"/>
  <c r="G14" i="26"/>
  <c r="C14" i="26"/>
  <c r="B14" i="26"/>
  <c r="A14" i="26"/>
  <c r="A50" i="26" s="1"/>
  <c r="R50" i="26" s="1"/>
  <c r="O13" i="26"/>
  <c r="N13" i="26"/>
  <c r="H13" i="26"/>
  <c r="G13" i="26"/>
  <c r="C13" i="26"/>
  <c r="B13" i="26"/>
  <c r="A13" i="26"/>
  <c r="A49" i="26" s="1"/>
  <c r="R49" i="26" s="1"/>
  <c r="O12" i="26"/>
  <c r="N12" i="26"/>
  <c r="H12" i="26"/>
  <c r="F12" i="26"/>
  <c r="C12" i="26"/>
  <c r="B12" i="26"/>
  <c r="A12" i="26"/>
  <c r="A48" i="26" s="1"/>
  <c r="O11" i="26"/>
  <c r="N11" i="26"/>
  <c r="H11" i="26"/>
  <c r="F11" i="26"/>
  <c r="C11" i="26"/>
  <c r="B11" i="26"/>
  <c r="A11" i="26"/>
  <c r="A47" i="26" s="1"/>
  <c r="R47" i="26" s="1"/>
  <c r="O10" i="26"/>
  <c r="N10" i="26"/>
  <c r="H10" i="26"/>
  <c r="F10" i="26"/>
  <c r="C10" i="26"/>
  <c r="B10" i="26"/>
  <c r="A10" i="26"/>
  <c r="A46" i="26" s="1"/>
  <c r="O9" i="26"/>
  <c r="N9" i="26"/>
  <c r="H9" i="26"/>
  <c r="F9" i="26"/>
  <c r="C9" i="26"/>
  <c r="B9" i="26"/>
  <c r="A9" i="26"/>
  <c r="A45" i="26" s="1"/>
  <c r="O8" i="26"/>
  <c r="N8" i="26"/>
  <c r="H8" i="26"/>
  <c r="F8" i="26"/>
  <c r="C8" i="26"/>
  <c r="B8" i="26"/>
  <c r="A8" i="26"/>
  <c r="A44" i="26" s="1"/>
  <c r="O7" i="26"/>
  <c r="N7" i="26"/>
  <c r="H7" i="26"/>
  <c r="F7" i="26"/>
  <c r="C7" i="26"/>
  <c r="B7" i="26"/>
  <c r="A7" i="26"/>
  <c r="A43" i="26" s="1"/>
  <c r="O6" i="26"/>
  <c r="N6" i="26"/>
  <c r="H6" i="26"/>
  <c r="F6" i="26"/>
  <c r="C6" i="26"/>
  <c r="B6" i="26"/>
  <c r="A6" i="26"/>
  <c r="A42" i="26" s="1"/>
  <c r="O5" i="26"/>
  <c r="N5" i="26"/>
  <c r="H5" i="26"/>
  <c r="F5" i="26"/>
  <c r="C5" i="26"/>
  <c r="B5" i="26"/>
  <c r="A5" i="26"/>
  <c r="A41" i="26" s="1"/>
  <c r="R41" i="26" s="1"/>
  <c r="O4" i="26"/>
  <c r="N4" i="26"/>
  <c r="H4" i="26"/>
  <c r="H40" i="26" s="1"/>
  <c r="F4" i="26"/>
  <c r="F40" i="26" s="1"/>
  <c r="C4" i="26"/>
  <c r="C40" i="26" s="1"/>
  <c r="B4" i="26"/>
  <c r="B40" i="26" s="1"/>
  <c r="A4" i="26"/>
  <c r="A40" i="26" s="1"/>
  <c r="O3" i="26"/>
  <c r="N3" i="26"/>
  <c r="H3" i="26"/>
  <c r="H38" i="26" s="1"/>
  <c r="G3" i="26"/>
  <c r="G38" i="26" s="1"/>
  <c r="F3" i="26"/>
  <c r="F38" i="26" s="1"/>
  <c r="E3" i="26"/>
  <c r="E38" i="26" s="1"/>
  <c r="D3" i="26"/>
  <c r="D38" i="26" s="1"/>
  <c r="C3" i="26"/>
  <c r="C38" i="26" s="1"/>
  <c r="B3" i="26"/>
  <c r="B38" i="26" s="1"/>
  <c r="A3" i="26"/>
  <c r="H2" i="26"/>
  <c r="H37" i="26" s="1"/>
  <c r="G2" i="26"/>
  <c r="G37" i="26" s="1"/>
  <c r="X37" i="26" s="1"/>
  <c r="F2" i="26"/>
  <c r="F37" i="26" s="1"/>
  <c r="AL37" i="26" s="1"/>
  <c r="AX37" i="26" s="1"/>
  <c r="BH37" i="26" s="1"/>
  <c r="E2" i="26"/>
  <c r="E37" i="26" s="1"/>
  <c r="D2" i="26"/>
  <c r="D37" i="26" s="1"/>
  <c r="C2" i="26"/>
  <c r="C37" i="26" s="1"/>
  <c r="T37" i="26" s="1"/>
  <c r="B2" i="26"/>
  <c r="B37" i="26" s="1"/>
  <c r="AH37" i="26" s="1"/>
  <c r="AT37" i="26" s="1"/>
  <c r="BD37" i="26" s="1"/>
  <c r="AH39" i="25"/>
  <c r="AR39" i="25" s="1"/>
  <c r="AB39" i="25"/>
  <c r="AL39" i="25" s="1"/>
  <c r="AF39" i="25"/>
  <c r="AP39" i="25" s="1"/>
  <c r="AE39" i="25"/>
  <c r="AO39" i="25" s="1"/>
  <c r="AJ38" i="25"/>
  <c r="AT38" i="25" s="1"/>
  <c r="AB38" i="25"/>
  <c r="H33" i="25"/>
  <c r="G33" i="25"/>
  <c r="E33" i="25"/>
  <c r="D33" i="25"/>
  <c r="B33" i="25"/>
  <c r="A33" i="25"/>
  <c r="H32" i="25"/>
  <c r="G32" i="25"/>
  <c r="E32" i="25"/>
  <c r="D32" i="25"/>
  <c r="B32" i="25"/>
  <c r="A32" i="25"/>
  <c r="H31" i="25"/>
  <c r="G31" i="25"/>
  <c r="E31" i="25"/>
  <c r="D31" i="25"/>
  <c r="B31" i="25"/>
  <c r="A31" i="25"/>
  <c r="H30" i="25"/>
  <c r="G30" i="25"/>
  <c r="E30" i="25"/>
  <c r="D30" i="25"/>
  <c r="B30" i="25"/>
  <c r="A30" i="25"/>
  <c r="H29" i="25"/>
  <c r="G29" i="25"/>
  <c r="E29" i="25"/>
  <c r="D29" i="25"/>
  <c r="B29" i="25"/>
  <c r="A29" i="25"/>
  <c r="H28" i="25"/>
  <c r="G28" i="25"/>
  <c r="E28" i="25"/>
  <c r="D28" i="25"/>
  <c r="B28" i="25"/>
  <c r="A28" i="25"/>
  <c r="A64" i="25" s="1"/>
  <c r="H27" i="25"/>
  <c r="G27" i="25"/>
  <c r="E27" i="25"/>
  <c r="D27" i="25"/>
  <c r="B27" i="25"/>
  <c r="A27" i="25"/>
  <c r="A63" i="25" s="1"/>
  <c r="H26" i="25"/>
  <c r="G26" i="25"/>
  <c r="E26" i="25"/>
  <c r="D26" i="25"/>
  <c r="B26" i="25"/>
  <c r="A26" i="25"/>
  <c r="A62" i="25" s="1"/>
  <c r="O62" i="25" s="1"/>
  <c r="AB62" i="25" s="1"/>
  <c r="H25" i="25"/>
  <c r="G25" i="25"/>
  <c r="E25" i="25"/>
  <c r="D25" i="25"/>
  <c r="B25" i="25"/>
  <c r="A25" i="25"/>
  <c r="A61" i="25" s="1"/>
  <c r="H24" i="25"/>
  <c r="G24" i="25"/>
  <c r="E24" i="25"/>
  <c r="D24" i="25"/>
  <c r="B24" i="25"/>
  <c r="A24" i="25"/>
  <c r="A60" i="25" s="1"/>
  <c r="AL60" i="25" s="1"/>
  <c r="H23" i="25"/>
  <c r="G23" i="25"/>
  <c r="E23" i="25"/>
  <c r="D23" i="25"/>
  <c r="B23" i="25"/>
  <c r="A23" i="25"/>
  <c r="A59" i="25" s="1"/>
  <c r="H22" i="25"/>
  <c r="G22" i="25"/>
  <c r="E22" i="25"/>
  <c r="D22" i="25"/>
  <c r="B22" i="25"/>
  <c r="A22" i="25"/>
  <c r="A58" i="25" s="1"/>
  <c r="H21" i="25"/>
  <c r="G21" i="25"/>
  <c r="E21" i="25"/>
  <c r="D21" i="25"/>
  <c r="B21" i="25"/>
  <c r="A21" i="25"/>
  <c r="A57" i="25" s="1"/>
  <c r="H20" i="25"/>
  <c r="G20" i="25"/>
  <c r="E20" i="25"/>
  <c r="D20" i="25"/>
  <c r="B20" i="25"/>
  <c r="A20" i="25"/>
  <c r="A56" i="25" s="1"/>
  <c r="O56" i="25" s="1"/>
  <c r="AB56" i="25" s="1"/>
  <c r="H19" i="25"/>
  <c r="G19" i="25"/>
  <c r="E19" i="25"/>
  <c r="D19" i="25"/>
  <c r="B19" i="25"/>
  <c r="A19" i="25"/>
  <c r="A55" i="25" s="1"/>
  <c r="H18" i="25"/>
  <c r="G18" i="25"/>
  <c r="E18" i="25"/>
  <c r="D18" i="25"/>
  <c r="B18" i="25"/>
  <c r="A18" i="25"/>
  <c r="A54" i="25" s="1"/>
  <c r="AL54" i="25" s="1"/>
  <c r="H17" i="25"/>
  <c r="G17" i="25"/>
  <c r="E17" i="25"/>
  <c r="D17" i="25"/>
  <c r="B17" i="25"/>
  <c r="A17" i="25"/>
  <c r="A53" i="25" s="1"/>
  <c r="H16" i="25"/>
  <c r="G16" i="25"/>
  <c r="E16" i="25"/>
  <c r="D16" i="25"/>
  <c r="B16" i="25"/>
  <c r="A16" i="25"/>
  <c r="A52" i="25" s="1"/>
  <c r="H15" i="25"/>
  <c r="G15" i="25"/>
  <c r="E15" i="25"/>
  <c r="D15" i="25"/>
  <c r="B15" i="25"/>
  <c r="A15" i="25"/>
  <c r="A51" i="25" s="1"/>
  <c r="AL51" i="25" s="1"/>
  <c r="H14" i="25"/>
  <c r="G14" i="25"/>
  <c r="G50" i="25" s="1"/>
  <c r="C14" i="25"/>
  <c r="B14" i="25"/>
  <c r="A14" i="25"/>
  <c r="A50" i="25" s="1"/>
  <c r="H13" i="25"/>
  <c r="G13" i="25"/>
  <c r="C13" i="25"/>
  <c r="B13" i="25"/>
  <c r="A13" i="25"/>
  <c r="A49" i="25" s="1"/>
  <c r="AL49" i="25" s="1"/>
  <c r="H12" i="25"/>
  <c r="F12" i="25"/>
  <c r="C12" i="25"/>
  <c r="B12" i="25"/>
  <c r="A12" i="25"/>
  <c r="A48" i="25" s="1"/>
  <c r="O48" i="25" s="1"/>
  <c r="AB48" i="25" s="1"/>
  <c r="H11" i="25"/>
  <c r="F11" i="25"/>
  <c r="C11" i="25"/>
  <c r="B11" i="25"/>
  <c r="A11" i="25"/>
  <c r="A47" i="25" s="1"/>
  <c r="AL47" i="25" s="1"/>
  <c r="H10" i="25"/>
  <c r="F10" i="25"/>
  <c r="C10" i="25"/>
  <c r="B10" i="25"/>
  <c r="A10" i="25"/>
  <c r="A46" i="25" s="1"/>
  <c r="H9" i="25"/>
  <c r="F9" i="25"/>
  <c r="C9" i="25"/>
  <c r="B9" i="25"/>
  <c r="A9" i="25"/>
  <c r="A45" i="25" s="1"/>
  <c r="AL45" i="25" s="1"/>
  <c r="H8" i="25"/>
  <c r="F8" i="25"/>
  <c r="C8" i="25"/>
  <c r="B8" i="25"/>
  <c r="A8" i="25"/>
  <c r="A44" i="25" s="1"/>
  <c r="O44" i="25" s="1"/>
  <c r="AB44" i="25" s="1"/>
  <c r="H7" i="25"/>
  <c r="F7" i="25"/>
  <c r="C7" i="25"/>
  <c r="B7" i="25"/>
  <c r="A7" i="25"/>
  <c r="A43" i="25" s="1"/>
  <c r="AL43" i="25" s="1"/>
  <c r="H6" i="25"/>
  <c r="F6" i="25"/>
  <c r="C6" i="25"/>
  <c r="B6" i="25"/>
  <c r="A6" i="25"/>
  <c r="A42" i="25" s="1"/>
  <c r="H5" i="25"/>
  <c r="F5" i="25"/>
  <c r="C5" i="25"/>
  <c r="B5" i="25"/>
  <c r="A5" i="25"/>
  <c r="A41" i="25" s="1"/>
  <c r="AL41" i="25" s="1"/>
  <c r="H4" i="25"/>
  <c r="F4" i="25"/>
  <c r="F40" i="25" s="1"/>
  <c r="C4" i="25"/>
  <c r="C40" i="25" s="1"/>
  <c r="B4" i="25"/>
  <c r="B40" i="25" s="1"/>
  <c r="A4" i="25"/>
  <c r="A40" i="25" s="1"/>
  <c r="O40" i="25" s="1"/>
  <c r="AB40" i="25" s="1"/>
  <c r="H3" i="25"/>
  <c r="H38" i="25" s="1"/>
  <c r="V38" i="25" s="1"/>
  <c r="AI38" i="25" s="1"/>
  <c r="AS38" i="25" s="1"/>
  <c r="G3" i="25"/>
  <c r="G38" i="25" s="1"/>
  <c r="U38" i="25" s="1"/>
  <c r="AH38" i="25" s="1"/>
  <c r="AR38" i="25" s="1"/>
  <c r="F3" i="25"/>
  <c r="F38" i="25" s="1"/>
  <c r="T38" i="25" s="1"/>
  <c r="AG38" i="25" s="1"/>
  <c r="AQ38" i="25" s="1"/>
  <c r="E3" i="25"/>
  <c r="E38" i="25" s="1"/>
  <c r="S38" i="25" s="1"/>
  <c r="AF38" i="25" s="1"/>
  <c r="AP38" i="25" s="1"/>
  <c r="D3" i="25"/>
  <c r="D38" i="25" s="1"/>
  <c r="R38" i="25" s="1"/>
  <c r="AE38" i="25" s="1"/>
  <c r="AO38" i="25" s="1"/>
  <c r="C3" i="25"/>
  <c r="C38" i="25" s="1"/>
  <c r="Q38" i="25" s="1"/>
  <c r="AD38" i="25" s="1"/>
  <c r="AN38" i="25" s="1"/>
  <c r="B3" i="25"/>
  <c r="B38" i="25" s="1"/>
  <c r="P38" i="25" s="1"/>
  <c r="AC38" i="25" s="1"/>
  <c r="AM38" i="25" s="1"/>
  <c r="A3" i="25"/>
  <c r="H2" i="25"/>
  <c r="H37" i="25" s="1"/>
  <c r="V37" i="25" s="1"/>
  <c r="AI37" i="25" s="1"/>
  <c r="AS37" i="25" s="1"/>
  <c r="G2" i="25"/>
  <c r="G37" i="25" s="1"/>
  <c r="U37" i="25" s="1"/>
  <c r="AH37" i="25" s="1"/>
  <c r="AR37" i="25" s="1"/>
  <c r="F2" i="25"/>
  <c r="F37" i="25" s="1"/>
  <c r="T37" i="25" s="1"/>
  <c r="AG37" i="25" s="1"/>
  <c r="AQ37" i="25" s="1"/>
  <c r="E2" i="25"/>
  <c r="E37" i="25" s="1"/>
  <c r="S37" i="25" s="1"/>
  <c r="AF37" i="25" s="1"/>
  <c r="AP37" i="25" s="1"/>
  <c r="D2" i="25"/>
  <c r="D37" i="25" s="1"/>
  <c r="R37" i="25" s="1"/>
  <c r="AE37" i="25" s="1"/>
  <c r="AO37" i="25" s="1"/>
  <c r="C2" i="25"/>
  <c r="C37" i="25" s="1"/>
  <c r="Q37" i="25" s="1"/>
  <c r="AD37" i="25" s="1"/>
  <c r="AN37" i="25" s="1"/>
  <c r="B2" i="25"/>
  <c r="B37" i="25" s="1"/>
  <c r="P37" i="25" s="1"/>
  <c r="AC37" i="25" s="1"/>
  <c r="AM37" i="25" s="1"/>
  <c r="S38" i="26" l="1"/>
  <c r="AH38" i="26"/>
  <c r="AT38" i="26" s="1"/>
  <c r="BD38" i="26" s="1"/>
  <c r="W38" i="26"/>
  <c r="AL38" i="26"/>
  <c r="AX38" i="26" s="1"/>
  <c r="BH38" i="26" s="1"/>
  <c r="AL56" i="25"/>
  <c r="AL62" i="25"/>
  <c r="AG47" i="26"/>
  <c r="AS47" i="26" s="1"/>
  <c r="BC47" i="26" s="1"/>
  <c r="O60" i="25"/>
  <c r="AB60" i="25" s="1"/>
  <c r="J40" i="29"/>
  <c r="K40" i="29" s="1"/>
  <c r="L40" i="29" s="1"/>
  <c r="J41" i="28"/>
  <c r="K41" i="28" s="1"/>
  <c r="L41" i="28" s="1"/>
  <c r="Q41" i="28"/>
  <c r="P41" i="28"/>
  <c r="T41" i="28"/>
  <c r="J40" i="28"/>
  <c r="K40" i="28" s="1"/>
  <c r="L40" i="28" s="1"/>
  <c r="T40" i="28"/>
  <c r="F43" i="28"/>
  <c r="C43" i="28"/>
  <c r="H42" i="28"/>
  <c r="I42" i="28" s="1"/>
  <c r="V41" i="28"/>
  <c r="P40" i="28"/>
  <c r="V40" i="28"/>
  <c r="B43" i="28"/>
  <c r="AL39" i="26"/>
  <c r="AX39" i="26" s="1"/>
  <c r="BH39" i="26" s="1"/>
  <c r="AG48" i="26"/>
  <c r="AS48" i="26" s="1"/>
  <c r="BC48" i="26" s="1"/>
  <c r="N48" i="26"/>
  <c r="R48" i="26"/>
  <c r="AI37" i="26"/>
  <c r="AU37" i="26" s="1"/>
  <c r="BE37" i="26" s="1"/>
  <c r="AK38" i="26"/>
  <c r="AW38" i="26" s="1"/>
  <c r="BG38" i="26" s="1"/>
  <c r="V38" i="26"/>
  <c r="AG42" i="26"/>
  <c r="AS42" i="26" s="1"/>
  <c r="BC42" i="26" s="1"/>
  <c r="N42" i="26"/>
  <c r="S37" i="26"/>
  <c r="AI39" i="26"/>
  <c r="AU39" i="26" s="1"/>
  <c r="BE39" i="26" s="1"/>
  <c r="N41" i="26"/>
  <c r="AI38" i="26"/>
  <c r="AU38" i="26" s="1"/>
  <c r="BE38" i="26" s="1"/>
  <c r="T38" i="26"/>
  <c r="AG40" i="26"/>
  <c r="AS40" i="26" s="1"/>
  <c r="BC40" i="26" s="1"/>
  <c r="N40" i="26"/>
  <c r="AG44" i="26"/>
  <c r="AS44" i="26" s="1"/>
  <c r="BC44" i="26" s="1"/>
  <c r="N44" i="26"/>
  <c r="R44" i="26"/>
  <c r="R45" i="26"/>
  <c r="AG45" i="26"/>
  <c r="AS45" i="26" s="1"/>
  <c r="BC45" i="26" s="1"/>
  <c r="N45" i="26"/>
  <c r="W37" i="26"/>
  <c r="AN39" i="26"/>
  <c r="AZ39" i="26" s="1"/>
  <c r="BJ39" i="26" s="1"/>
  <c r="AM38" i="26"/>
  <c r="AY38" i="26" s="1"/>
  <c r="BI38" i="26" s="1"/>
  <c r="X38" i="26"/>
  <c r="R40" i="26"/>
  <c r="U37" i="26"/>
  <c r="AJ37" i="26"/>
  <c r="AV37" i="26" s="1"/>
  <c r="BF37" i="26" s="1"/>
  <c r="Y37" i="26"/>
  <c r="AN37" i="26"/>
  <c r="AZ37" i="26" s="1"/>
  <c r="BJ37" i="26" s="1"/>
  <c r="AJ38" i="26"/>
  <c r="AV38" i="26" s="1"/>
  <c r="BF38" i="26" s="1"/>
  <c r="U38" i="26"/>
  <c r="AN38" i="26"/>
  <c r="AZ38" i="26" s="1"/>
  <c r="BJ38" i="26" s="1"/>
  <c r="Y38" i="26"/>
  <c r="I40" i="26"/>
  <c r="O40" i="26" s="1"/>
  <c r="Y40" i="26" s="1"/>
  <c r="AG43" i="26"/>
  <c r="AS43" i="26" s="1"/>
  <c r="BC43" i="26" s="1"/>
  <c r="R43" i="26"/>
  <c r="N43" i="26"/>
  <c r="AG58" i="26"/>
  <c r="AS58" i="26" s="1"/>
  <c r="BC58" i="26" s="1"/>
  <c r="R58" i="26"/>
  <c r="N58" i="26"/>
  <c r="V37" i="26"/>
  <c r="AK37" i="26"/>
  <c r="AW37" i="26" s="1"/>
  <c r="BG37" i="26" s="1"/>
  <c r="AM37" i="26"/>
  <c r="AY37" i="26" s="1"/>
  <c r="BI37" i="26" s="1"/>
  <c r="AH39" i="26"/>
  <c r="AT39" i="26" s="1"/>
  <c r="BD39" i="26" s="1"/>
  <c r="AG41" i="26"/>
  <c r="AS41" i="26" s="1"/>
  <c r="BC41" i="26" s="1"/>
  <c r="R42" i="26"/>
  <c r="AG54" i="26"/>
  <c r="AS54" i="26" s="1"/>
  <c r="BC54" i="26" s="1"/>
  <c r="N54" i="26"/>
  <c r="R51" i="26"/>
  <c r="AG51" i="26"/>
  <c r="AS51" i="26" s="1"/>
  <c r="BC51" i="26" s="1"/>
  <c r="N51" i="26"/>
  <c r="R52" i="26"/>
  <c r="AG52" i="26"/>
  <c r="AS52" i="26" s="1"/>
  <c r="BC52" i="26" s="1"/>
  <c r="N53" i="26"/>
  <c r="R53" i="26"/>
  <c r="R55" i="26"/>
  <c r="AG55" i="26"/>
  <c r="AS55" i="26" s="1"/>
  <c r="BC55" i="26" s="1"/>
  <c r="N55" i="26"/>
  <c r="R56" i="26"/>
  <c r="AG56" i="26"/>
  <c r="AS56" i="26" s="1"/>
  <c r="BC56" i="26" s="1"/>
  <c r="N57" i="26"/>
  <c r="R57" i="26"/>
  <c r="N59" i="26"/>
  <c r="AG59" i="26"/>
  <c r="AS59" i="26" s="1"/>
  <c r="BC59" i="26" s="1"/>
  <c r="R59" i="26"/>
  <c r="AG60" i="26"/>
  <c r="AS60" i="26" s="1"/>
  <c r="BC60" i="26" s="1"/>
  <c r="N60" i="26"/>
  <c r="R61" i="26"/>
  <c r="AG61" i="26"/>
  <c r="AS61" i="26" s="1"/>
  <c r="BC61" i="26" s="1"/>
  <c r="N61" i="26"/>
  <c r="R62" i="26"/>
  <c r="AG62" i="26"/>
  <c r="AS62" i="26" s="1"/>
  <c r="BC62" i="26" s="1"/>
  <c r="N62" i="26"/>
  <c r="AG63" i="26"/>
  <c r="AS63" i="26" s="1"/>
  <c r="BC63" i="26" s="1"/>
  <c r="N63" i="26"/>
  <c r="R63" i="26"/>
  <c r="R64" i="26"/>
  <c r="AG64" i="26"/>
  <c r="AS64" i="26" s="1"/>
  <c r="BC64" i="26" s="1"/>
  <c r="N64" i="26"/>
  <c r="N47" i="26"/>
  <c r="AG49" i="26"/>
  <c r="AS49" i="26" s="1"/>
  <c r="BC49" i="26" s="1"/>
  <c r="AG57" i="26"/>
  <c r="AS57" i="26" s="1"/>
  <c r="BC57" i="26" s="1"/>
  <c r="R60" i="26"/>
  <c r="AG46" i="26"/>
  <c r="AS46" i="26" s="1"/>
  <c r="BC46" i="26" s="1"/>
  <c r="N46" i="26"/>
  <c r="AG50" i="26"/>
  <c r="AS50" i="26" s="1"/>
  <c r="BC50" i="26" s="1"/>
  <c r="N50" i="26"/>
  <c r="N49" i="26"/>
  <c r="AG53" i="26"/>
  <c r="AS53" i="26" s="1"/>
  <c r="BC53" i="26" s="1"/>
  <c r="N56" i="26"/>
  <c r="R46" i="26"/>
  <c r="N52" i="26"/>
  <c r="R54" i="26"/>
  <c r="O46" i="25"/>
  <c r="AB46" i="25" s="1"/>
  <c r="AL46" i="25"/>
  <c r="O50" i="25"/>
  <c r="AB50" i="25" s="1"/>
  <c r="AL50" i="25"/>
  <c r="O42" i="25"/>
  <c r="AB42" i="25" s="1"/>
  <c r="AL42" i="25"/>
  <c r="AL53" i="25"/>
  <c r="O53" i="25"/>
  <c r="AB53" i="25" s="1"/>
  <c r="AL58" i="25"/>
  <c r="O58" i="25"/>
  <c r="AB58" i="25" s="1"/>
  <c r="AL59" i="25"/>
  <c r="O59" i="25"/>
  <c r="AB59" i="25" s="1"/>
  <c r="H40" i="25"/>
  <c r="O51" i="25"/>
  <c r="AB51" i="25" s="1"/>
  <c r="AL52" i="25"/>
  <c r="O52" i="25"/>
  <c r="AB52" i="25" s="1"/>
  <c r="AL57" i="25"/>
  <c r="O57" i="25"/>
  <c r="AB57" i="25" s="1"/>
  <c r="AL55" i="25"/>
  <c r="O55" i="25"/>
  <c r="AB55" i="25" s="1"/>
  <c r="AL61" i="25"/>
  <c r="O61" i="25"/>
  <c r="AB61" i="25" s="1"/>
  <c r="O63" i="25"/>
  <c r="AB63" i="25" s="1"/>
  <c r="AL63" i="25"/>
  <c r="O43" i="25"/>
  <c r="AB43" i="25" s="1"/>
  <c r="O47" i="25"/>
  <c r="AB47" i="25" s="1"/>
  <c r="AL40" i="25"/>
  <c r="O41" i="25"/>
  <c r="AB41" i="25" s="1"/>
  <c r="AL44" i="25"/>
  <c r="O45" i="25"/>
  <c r="AB45" i="25" s="1"/>
  <c r="AL48" i="25"/>
  <c r="O49" i="25"/>
  <c r="AB49" i="25" s="1"/>
  <c r="I39" i="25"/>
  <c r="P39" i="25" s="1"/>
  <c r="AL64" i="25"/>
  <c r="O64" i="25"/>
  <c r="AB64" i="25" s="1"/>
  <c r="O54" i="25"/>
  <c r="AB54" i="25" s="1"/>
  <c r="N32" i="24"/>
  <c r="O31" i="23"/>
  <c r="N30" i="24"/>
  <c r="N28" i="24"/>
  <c r="O27" i="23"/>
  <c r="N26" i="24"/>
  <c r="N24" i="24"/>
  <c r="O23" i="23"/>
  <c r="N22" i="24"/>
  <c r="N20" i="24"/>
  <c r="O19" i="23"/>
  <c r="N18" i="24"/>
  <c r="N16" i="24"/>
  <c r="O15" i="23"/>
  <c r="N14" i="24"/>
  <c r="O12" i="23"/>
  <c r="N12" i="23"/>
  <c r="O11" i="23"/>
  <c r="O10" i="24"/>
  <c r="N10" i="23"/>
  <c r="O8" i="22"/>
  <c r="N8" i="22"/>
  <c r="O7" i="24"/>
  <c r="N6" i="24"/>
  <c r="O4" i="23"/>
  <c r="N4" i="23"/>
  <c r="O3" i="23"/>
  <c r="BT39" i="24"/>
  <c r="AY39" i="24" s="1"/>
  <c r="BR39" i="24"/>
  <c r="AW39" i="24" s="1"/>
  <c r="BQ39" i="24"/>
  <c r="AV39" i="24" s="1"/>
  <c r="BN39" i="24"/>
  <c r="Y39" i="24"/>
  <c r="AN39" i="24" s="1"/>
  <c r="BU39" i="24" s="1"/>
  <c r="AZ39" i="24" s="1"/>
  <c r="X39" i="24"/>
  <c r="W39" i="24"/>
  <c r="V39" i="24"/>
  <c r="U39" i="24"/>
  <c r="T39" i="24"/>
  <c r="S39" i="24"/>
  <c r="R39" i="24"/>
  <c r="AS39" i="24" s="1"/>
  <c r="I39" i="24"/>
  <c r="Z39" i="24" s="1"/>
  <c r="AO39" i="24" s="1"/>
  <c r="BV39" i="24" s="1"/>
  <c r="BA39" i="24" s="1"/>
  <c r="BV38" i="24"/>
  <c r="BA38" i="24" s="1"/>
  <c r="BN38" i="24"/>
  <c r="Z38" i="24"/>
  <c r="R38" i="24"/>
  <c r="O33" i="24"/>
  <c r="N33" i="24"/>
  <c r="H33" i="24"/>
  <c r="G33" i="24"/>
  <c r="E33" i="24"/>
  <c r="D33" i="24"/>
  <c r="B33" i="24"/>
  <c r="A33" i="24"/>
  <c r="O32" i="24"/>
  <c r="H32" i="24"/>
  <c r="G32" i="24"/>
  <c r="E32" i="24"/>
  <c r="D32" i="24"/>
  <c r="B32" i="24"/>
  <c r="A32" i="24"/>
  <c r="O31" i="24"/>
  <c r="N31" i="24"/>
  <c r="H31" i="24"/>
  <c r="G31" i="24"/>
  <c r="E31" i="24"/>
  <c r="D31" i="24"/>
  <c r="B31" i="24"/>
  <c r="A31" i="24"/>
  <c r="O30" i="24"/>
  <c r="H30" i="24"/>
  <c r="G30" i="24"/>
  <c r="E30" i="24"/>
  <c r="D30" i="24"/>
  <c r="B30" i="24"/>
  <c r="A30" i="24"/>
  <c r="O29" i="24"/>
  <c r="N29" i="24"/>
  <c r="H29" i="24"/>
  <c r="G29" i="24"/>
  <c r="E29" i="24"/>
  <c r="D29" i="24"/>
  <c r="B29" i="24"/>
  <c r="A29" i="24"/>
  <c r="O28" i="24"/>
  <c r="H28" i="24"/>
  <c r="G28" i="24"/>
  <c r="E28" i="24"/>
  <c r="D28" i="24"/>
  <c r="B28" i="24"/>
  <c r="A28" i="24"/>
  <c r="A64" i="24" s="1"/>
  <c r="AG64" i="24" s="1"/>
  <c r="BN64" i="24" s="1"/>
  <c r="O27" i="24"/>
  <c r="N27" i="24"/>
  <c r="H27" i="24"/>
  <c r="G27" i="24"/>
  <c r="E27" i="24"/>
  <c r="D27" i="24"/>
  <c r="B27" i="24"/>
  <c r="A27" i="24"/>
  <c r="A63" i="24" s="1"/>
  <c r="O26" i="24"/>
  <c r="H26" i="24"/>
  <c r="G26" i="24"/>
  <c r="E26" i="24"/>
  <c r="D26" i="24"/>
  <c r="B26" i="24"/>
  <c r="A26" i="24"/>
  <c r="A62" i="24" s="1"/>
  <c r="O25" i="24"/>
  <c r="N25" i="24"/>
  <c r="H25" i="24"/>
  <c r="G25" i="24"/>
  <c r="G61" i="24" s="1"/>
  <c r="E25" i="24"/>
  <c r="E61" i="24" s="1"/>
  <c r="D25" i="24"/>
  <c r="D61" i="24" s="1"/>
  <c r="B25" i="24"/>
  <c r="B61" i="24" s="1"/>
  <c r="A25" i="24"/>
  <c r="A61" i="24" s="1"/>
  <c r="O24" i="24"/>
  <c r="H24" i="24"/>
  <c r="G24" i="24"/>
  <c r="E24" i="24"/>
  <c r="D24" i="24"/>
  <c r="B24" i="24"/>
  <c r="A24" i="24"/>
  <c r="A60" i="24" s="1"/>
  <c r="N60" i="24" s="1"/>
  <c r="O23" i="24"/>
  <c r="N23" i="24"/>
  <c r="H23" i="24"/>
  <c r="G23" i="24"/>
  <c r="E23" i="24"/>
  <c r="D23" i="24"/>
  <c r="B23" i="24"/>
  <c r="A23" i="24"/>
  <c r="A59" i="24" s="1"/>
  <c r="N59" i="24" s="1"/>
  <c r="O22" i="24"/>
  <c r="H22" i="24"/>
  <c r="G22" i="24"/>
  <c r="E22" i="24"/>
  <c r="D22" i="24"/>
  <c r="B22" i="24"/>
  <c r="A22" i="24"/>
  <c r="A58" i="24" s="1"/>
  <c r="O21" i="24"/>
  <c r="N21" i="24"/>
  <c r="H21" i="24"/>
  <c r="G21" i="24"/>
  <c r="E21" i="24"/>
  <c r="D21" i="24"/>
  <c r="B21" i="24"/>
  <c r="A21" i="24"/>
  <c r="A57" i="24" s="1"/>
  <c r="O20" i="24"/>
  <c r="H20" i="24"/>
  <c r="G20" i="24"/>
  <c r="E20" i="24"/>
  <c r="D20" i="24"/>
  <c r="B20" i="24"/>
  <c r="A20" i="24"/>
  <c r="A56" i="24" s="1"/>
  <c r="O19" i="24"/>
  <c r="N19" i="24"/>
  <c r="H19" i="24"/>
  <c r="G19" i="24"/>
  <c r="G55" i="24" s="1"/>
  <c r="E19" i="24"/>
  <c r="E55" i="24" s="1"/>
  <c r="D19" i="24"/>
  <c r="D55" i="24" s="1"/>
  <c r="B19" i="24"/>
  <c r="B55" i="24" s="1"/>
  <c r="A19" i="24"/>
  <c r="A55" i="24" s="1"/>
  <c r="R55" i="24" s="1"/>
  <c r="O18" i="24"/>
  <c r="H18" i="24"/>
  <c r="G18" i="24"/>
  <c r="E18" i="24"/>
  <c r="D18" i="24"/>
  <c r="B18" i="24"/>
  <c r="A18" i="24"/>
  <c r="A54" i="24" s="1"/>
  <c r="AG54" i="24" s="1"/>
  <c r="BN54" i="24" s="1"/>
  <c r="O17" i="24"/>
  <c r="N17" i="24"/>
  <c r="H17" i="24"/>
  <c r="G17" i="24"/>
  <c r="E17" i="24"/>
  <c r="D17" i="24"/>
  <c r="B17" i="24"/>
  <c r="A17" i="24"/>
  <c r="A53" i="24" s="1"/>
  <c r="R53" i="24" s="1"/>
  <c r="O16" i="24"/>
  <c r="H16" i="24"/>
  <c r="G16" i="24"/>
  <c r="E16" i="24"/>
  <c r="D16" i="24"/>
  <c r="B16" i="24"/>
  <c r="A16" i="24"/>
  <c r="A52" i="24" s="1"/>
  <c r="O15" i="24"/>
  <c r="N15" i="24"/>
  <c r="H15" i="24"/>
  <c r="G15" i="24"/>
  <c r="E15" i="24"/>
  <c r="D15" i="24"/>
  <c r="B15" i="24"/>
  <c r="A15" i="24"/>
  <c r="A51" i="24" s="1"/>
  <c r="AG51" i="24" s="1"/>
  <c r="BN51" i="24" s="1"/>
  <c r="O14" i="24"/>
  <c r="H14" i="24"/>
  <c r="G14" i="24"/>
  <c r="C14" i="24"/>
  <c r="B14" i="24"/>
  <c r="A14" i="24"/>
  <c r="A50" i="24" s="1"/>
  <c r="AG50" i="24" s="1"/>
  <c r="BN50" i="24" s="1"/>
  <c r="O13" i="24"/>
  <c r="N13" i="24"/>
  <c r="H13" i="24"/>
  <c r="G13" i="24"/>
  <c r="C13" i="24"/>
  <c r="B13" i="24"/>
  <c r="A13" i="24"/>
  <c r="A49" i="24" s="1"/>
  <c r="AG49" i="24" s="1"/>
  <c r="BN49" i="24" s="1"/>
  <c r="O12" i="24"/>
  <c r="N12" i="24"/>
  <c r="H12" i="24"/>
  <c r="F12" i="24"/>
  <c r="C12" i="24"/>
  <c r="B12" i="24"/>
  <c r="A12" i="24"/>
  <c r="A48" i="24" s="1"/>
  <c r="AG48" i="24" s="1"/>
  <c r="BN48" i="24" s="1"/>
  <c r="N11" i="24"/>
  <c r="H11" i="24"/>
  <c r="F11" i="24"/>
  <c r="C11" i="24"/>
  <c r="B11" i="24"/>
  <c r="A11" i="24"/>
  <c r="A47" i="24" s="1"/>
  <c r="H10" i="24"/>
  <c r="F10" i="24"/>
  <c r="C10" i="24"/>
  <c r="B10" i="24"/>
  <c r="A10" i="24"/>
  <c r="A46" i="24" s="1"/>
  <c r="O9" i="24"/>
  <c r="N9" i="24"/>
  <c r="H9" i="24"/>
  <c r="F9" i="24"/>
  <c r="C9" i="24"/>
  <c r="B9" i="24"/>
  <c r="A9" i="24"/>
  <c r="A45" i="24" s="1"/>
  <c r="O8" i="24"/>
  <c r="N8" i="24"/>
  <c r="H8" i="24"/>
  <c r="F8" i="24"/>
  <c r="C8" i="24"/>
  <c r="B8" i="24"/>
  <c r="A8" i="24"/>
  <c r="A44" i="24" s="1"/>
  <c r="AS44" i="24" s="1"/>
  <c r="N7" i="24"/>
  <c r="H7" i="24"/>
  <c r="F7" i="24"/>
  <c r="C7" i="24"/>
  <c r="B7" i="24"/>
  <c r="A7" i="24"/>
  <c r="A43" i="24" s="1"/>
  <c r="AS43" i="24" s="1"/>
  <c r="O6" i="24"/>
  <c r="H6" i="24"/>
  <c r="F6" i="24"/>
  <c r="C6" i="24"/>
  <c r="B6" i="24"/>
  <c r="A6" i="24"/>
  <c r="A42" i="24" s="1"/>
  <c r="O5" i="24"/>
  <c r="N5" i="24"/>
  <c r="H5" i="24"/>
  <c r="F5" i="24"/>
  <c r="C5" i="24"/>
  <c r="B5" i="24"/>
  <c r="A5" i="24"/>
  <c r="A41" i="24" s="1"/>
  <c r="O4" i="24"/>
  <c r="N4" i="24"/>
  <c r="H4" i="24"/>
  <c r="H40" i="24" s="1"/>
  <c r="F4" i="24"/>
  <c r="F40" i="24" s="1"/>
  <c r="C4" i="24"/>
  <c r="C40" i="24" s="1"/>
  <c r="B4" i="24"/>
  <c r="B40" i="24" s="1"/>
  <c r="A4" i="24"/>
  <c r="A40" i="24" s="1"/>
  <c r="N3" i="24"/>
  <c r="H3" i="24"/>
  <c r="H38" i="24" s="1"/>
  <c r="Y38" i="24" s="1"/>
  <c r="G3" i="24"/>
  <c r="G38" i="24" s="1"/>
  <c r="F3" i="24"/>
  <c r="F38" i="24" s="1"/>
  <c r="E3" i="24"/>
  <c r="E38" i="24" s="1"/>
  <c r="D3" i="24"/>
  <c r="D38" i="24" s="1"/>
  <c r="C3" i="24"/>
  <c r="C38" i="24" s="1"/>
  <c r="B3" i="24"/>
  <c r="B38" i="24" s="1"/>
  <c r="A3" i="24"/>
  <c r="H2" i="24"/>
  <c r="H37" i="24" s="1"/>
  <c r="G2" i="24"/>
  <c r="G37" i="24" s="1"/>
  <c r="X37" i="24" s="1"/>
  <c r="F2" i="24"/>
  <c r="F37" i="24" s="1"/>
  <c r="E2" i="24"/>
  <c r="E37" i="24" s="1"/>
  <c r="D2" i="24"/>
  <c r="D37" i="24" s="1"/>
  <c r="AJ37" i="24" s="1"/>
  <c r="BQ37" i="24" s="1"/>
  <c r="AV37" i="24" s="1"/>
  <c r="C2" i="24"/>
  <c r="C37" i="24" s="1"/>
  <c r="T37" i="24" s="1"/>
  <c r="B2" i="24"/>
  <c r="B37" i="24" s="1"/>
  <c r="BG39" i="23"/>
  <c r="AY39" i="23"/>
  <c r="BI39" i="23" s="1"/>
  <c r="AW39" i="23"/>
  <c r="AV39" i="23"/>
  <c r="BF39" i="23" s="1"/>
  <c r="AS39" i="23"/>
  <c r="BC39" i="23" s="1"/>
  <c r="Y39" i="23"/>
  <c r="X39" i="23"/>
  <c r="W39" i="23"/>
  <c r="V39" i="23"/>
  <c r="U39" i="23"/>
  <c r="T39" i="23"/>
  <c r="S39" i="23"/>
  <c r="R39" i="23"/>
  <c r="I39" i="23"/>
  <c r="Z39" i="23" s="1"/>
  <c r="BA38" i="23"/>
  <c r="BK38" i="23" s="1"/>
  <c r="AS38" i="23"/>
  <c r="Z38" i="23"/>
  <c r="R38" i="23"/>
  <c r="O33" i="23"/>
  <c r="N33" i="23"/>
  <c r="H33" i="23"/>
  <c r="G33" i="23"/>
  <c r="E33" i="23"/>
  <c r="D33" i="23"/>
  <c r="B33" i="23"/>
  <c r="A33" i="23"/>
  <c r="O32" i="23"/>
  <c r="N32" i="23"/>
  <c r="H32" i="23"/>
  <c r="G32" i="23"/>
  <c r="E32" i="23"/>
  <c r="D32" i="23"/>
  <c r="B32" i="23"/>
  <c r="A32" i="23"/>
  <c r="N31" i="23"/>
  <c r="H31" i="23"/>
  <c r="G31" i="23"/>
  <c r="E31" i="23"/>
  <c r="D31" i="23"/>
  <c r="B31" i="23"/>
  <c r="A31" i="23"/>
  <c r="O30" i="23"/>
  <c r="N30" i="23"/>
  <c r="H30" i="23"/>
  <c r="G30" i="23"/>
  <c r="E30" i="23"/>
  <c r="D30" i="23"/>
  <c r="B30" i="23"/>
  <c r="A30" i="23"/>
  <c r="O29" i="23"/>
  <c r="N29" i="23"/>
  <c r="H29" i="23"/>
  <c r="G29" i="23"/>
  <c r="E29" i="23"/>
  <c r="D29" i="23"/>
  <c r="B29" i="23"/>
  <c r="A29" i="23"/>
  <c r="O28" i="23"/>
  <c r="N28" i="23"/>
  <c r="H28" i="23"/>
  <c r="G28" i="23"/>
  <c r="E28" i="23"/>
  <c r="D28" i="23"/>
  <c r="B28" i="23"/>
  <c r="A28" i="23"/>
  <c r="A64" i="23" s="1"/>
  <c r="N27" i="23"/>
  <c r="H27" i="23"/>
  <c r="G27" i="23"/>
  <c r="E27" i="23"/>
  <c r="D27" i="23"/>
  <c r="B27" i="23"/>
  <c r="A27" i="23"/>
  <c r="A63" i="23" s="1"/>
  <c r="O26" i="23"/>
  <c r="N26" i="23"/>
  <c r="H26" i="23"/>
  <c r="G26" i="23"/>
  <c r="E26" i="23"/>
  <c r="D26" i="23"/>
  <c r="B26" i="23"/>
  <c r="A26" i="23"/>
  <c r="A62" i="23" s="1"/>
  <c r="O25" i="23"/>
  <c r="N25" i="23"/>
  <c r="H25" i="23"/>
  <c r="G25" i="23"/>
  <c r="E25" i="23"/>
  <c r="D25" i="23"/>
  <c r="B25" i="23"/>
  <c r="A25" i="23"/>
  <c r="A61" i="23" s="1"/>
  <c r="O24" i="23"/>
  <c r="N24" i="23"/>
  <c r="H24" i="23"/>
  <c r="G24" i="23"/>
  <c r="E24" i="23"/>
  <c r="D24" i="23"/>
  <c r="B24" i="23"/>
  <c r="A24" i="23"/>
  <c r="A60" i="23" s="1"/>
  <c r="N23" i="23"/>
  <c r="H23" i="23"/>
  <c r="G23" i="23"/>
  <c r="E23" i="23"/>
  <c r="D23" i="23"/>
  <c r="B23" i="23"/>
  <c r="A23" i="23"/>
  <c r="A59" i="23" s="1"/>
  <c r="O22" i="23"/>
  <c r="N22" i="23"/>
  <c r="H22" i="23"/>
  <c r="G22" i="23"/>
  <c r="E22" i="23"/>
  <c r="D22" i="23"/>
  <c r="B22" i="23"/>
  <c r="A22" i="23"/>
  <c r="A58" i="23" s="1"/>
  <c r="O21" i="23"/>
  <c r="N21" i="23"/>
  <c r="H21" i="23"/>
  <c r="G21" i="23"/>
  <c r="E21" i="23"/>
  <c r="D21" i="23"/>
  <c r="B21" i="23"/>
  <c r="A21" i="23"/>
  <c r="A57" i="23" s="1"/>
  <c r="O20" i="23"/>
  <c r="N20" i="23"/>
  <c r="H20" i="23"/>
  <c r="G20" i="23"/>
  <c r="E20" i="23"/>
  <c r="D20" i="23"/>
  <c r="B20" i="23"/>
  <c r="A20" i="23"/>
  <c r="A56" i="23" s="1"/>
  <c r="N19" i="23"/>
  <c r="H19" i="23"/>
  <c r="G19" i="23"/>
  <c r="E19" i="23"/>
  <c r="D19" i="23"/>
  <c r="B19" i="23"/>
  <c r="A19" i="23"/>
  <c r="A55" i="23" s="1"/>
  <c r="O18" i="23"/>
  <c r="N18" i="23"/>
  <c r="H18" i="23"/>
  <c r="G18" i="23"/>
  <c r="E18" i="23"/>
  <c r="D18" i="23"/>
  <c r="B18" i="23"/>
  <c r="A18" i="23"/>
  <c r="A54" i="23" s="1"/>
  <c r="O17" i="23"/>
  <c r="N17" i="23"/>
  <c r="H17" i="23"/>
  <c r="G17" i="23"/>
  <c r="E17" i="23"/>
  <c r="D17" i="23"/>
  <c r="B17" i="23"/>
  <c r="A17" i="23"/>
  <c r="A53" i="23" s="1"/>
  <c r="O16" i="23"/>
  <c r="N16" i="23"/>
  <c r="H16" i="23"/>
  <c r="G16" i="23"/>
  <c r="E16" i="23"/>
  <c r="D16" i="23"/>
  <c r="B16" i="23"/>
  <c r="A16" i="23"/>
  <c r="A52" i="23" s="1"/>
  <c r="N15" i="23"/>
  <c r="H15" i="23"/>
  <c r="G15" i="23"/>
  <c r="E15" i="23"/>
  <c r="D15" i="23"/>
  <c r="B15" i="23"/>
  <c r="A15" i="23"/>
  <c r="A51" i="23" s="1"/>
  <c r="O14" i="23"/>
  <c r="N14" i="23"/>
  <c r="H14" i="23"/>
  <c r="G14" i="23"/>
  <c r="C14" i="23"/>
  <c r="B14" i="23"/>
  <c r="A14" i="23"/>
  <c r="A50" i="23" s="1"/>
  <c r="O13" i="23"/>
  <c r="N13" i="23"/>
  <c r="H13" i="23"/>
  <c r="G13" i="23"/>
  <c r="C13" i="23"/>
  <c r="B13" i="23"/>
  <c r="A13" i="23"/>
  <c r="A49" i="23" s="1"/>
  <c r="H12" i="23"/>
  <c r="F12" i="23"/>
  <c r="C12" i="23"/>
  <c r="B12" i="23"/>
  <c r="A12" i="23"/>
  <c r="A48" i="23" s="1"/>
  <c r="N11" i="23"/>
  <c r="H11" i="23"/>
  <c r="F11" i="23"/>
  <c r="C11" i="23"/>
  <c r="B11" i="23"/>
  <c r="A11" i="23"/>
  <c r="A47" i="23" s="1"/>
  <c r="O10" i="23"/>
  <c r="H10" i="23"/>
  <c r="F10" i="23"/>
  <c r="C10" i="23"/>
  <c r="B10" i="23"/>
  <c r="A10" i="23"/>
  <c r="A46" i="23" s="1"/>
  <c r="AG46" i="23" s="1"/>
  <c r="AS46" i="23" s="1"/>
  <c r="BC46" i="23" s="1"/>
  <c r="O9" i="23"/>
  <c r="N9" i="23"/>
  <c r="H9" i="23"/>
  <c r="F9" i="23"/>
  <c r="C9" i="23"/>
  <c r="B9" i="23"/>
  <c r="A9" i="23"/>
  <c r="A45" i="23" s="1"/>
  <c r="H8" i="23"/>
  <c r="F8" i="23"/>
  <c r="C8" i="23"/>
  <c r="B8" i="23"/>
  <c r="A8" i="23"/>
  <c r="A44" i="23" s="1"/>
  <c r="N44" i="23" s="1"/>
  <c r="O7" i="23"/>
  <c r="N7" i="23"/>
  <c r="H7" i="23"/>
  <c r="F7" i="23"/>
  <c r="C7" i="23"/>
  <c r="B7" i="23"/>
  <c r="A7" i="23"/>
  <c r="A43" i="23" s="1"/>
  <c r="O6" i="23"/>
  <c r="N6" i="23"/>
  <c r="H6" i="23"/>
  <c r="F6" i="23"/>
  <c r="C6" i="23"/>
  <c r="B6" i="23"/>
  <c r="A6" i="23"/>
  <c r="A42" i="23" s="1"/>
  <c r="O5" i="23"/>
  <c r="N5" i="23"/>
  <c r="H5" i="23"/>
  <c r="F5" i="23"/>
  <c r="C5" i="23"/>
  <c r="B5" i="23"/>
  <c r="A5" i="23"/>
  <c r="A41" i="23" s="1"/>
  <c r="H4" i="23"/>
  <c r="H40" i="23" s="1"/>
  <c r="F4" i="23"/>
  <c r="F40" i="23" s="1"/>
  <c r="C4" i="23"/>
  <c r="C40" i="23" s="1"/>
  <c r="B4" i="23"/>
  <c r="B40" i="23" s="1"/>
  <c r="A4" i="23"/>
  <c r="A40" i="23" s="1"/>
  <c r="N3" i="23"/>
  <c r="H3" i="23"/>
  <c r="H38" i="23" s="1"/>
  <c r="Y38" i="23" s="1"/>
  <c r="G3" i="23"/>
  <c r="G38" i="23" s="1"/>
  <c r="F3" i="23"/>
  <c r="F38" i="23" s="1"/>
  <c r="W38" i="23" s="1"/>
  <c r="E3" i="23"/>
  <c r="E38" i="23" s="1"/>
  <c r="D3" i="23"/>
  <c r="D38" i="23" s="1"/>
  <c r="C3" i="23"/>
  <c r="C38" i="23" s="1"/>
  <c r="AI38" i="23" s="1"/>
  <c r="AU38" i="23" s="1"/>
  <c r="BE38" i="23" s="1"/>
  <c r="B3" i="23"/>
  <c r="B38" i="23" s="1"/>
  <c r="A3" i="23"/>
  <c r="H2" i="23"/>
  <c r="H37" i="23" s="1"/>
  <c r="G2" i="23"/>
  <c r="G37" i="23" s="1"/>
  <c r="AM37" i="23" s="1"/>
  <c r="AY37" i="23" s="1"/>
  <c r="BI37" i="23" s="1"/>
  <c r="F2" i="23"/>
  <c r="F37" i="23" s="1"/>
  <c r="E2" i="23"/>
  <c r="E37" i="23" s="1"/>
  <c r="AK37" i="23" s="1"/>
  <c r="AW37" i="23" s="1"/>
  <c r="BG37" i="23" s="1"/>
  <c r="D2" i="23"/>
  <c r="D37" i="23" s="1"/>
  <c r="U37" i="23" s="1"/>
  <c r="C2" i="23"/>
  <c r="C37" i="23" s="1"/>
  <c r="B2" i="23"/>
  <c r="B37" i="23" s="1"/>
  <c r="AY39" i="22"/>
  <c r="BI39" i="22" s="1"/>
  <c r="AW39" i="22"/>
  <c r="BG39" i="22" s="1"/>
  <c r="AV39" i="22"/>
  <c r="BF39" i="22" s="1"/>
  <c r="AS39" i="22"/>
  <c r="BC39" i="22" s="1"/>
  <c r="Y39" i="22"/>
  <c r="X39" i="22"/>
  <c r="W39" i="22"/>
  <c r="V39" i="22"/>
  <c r="U39" i="22"/>
  <c r="T39" i="22"/>
  <c r="S39" i="22"/>
  <c r="R39" i="22"/>
  <c r="I39" i="22"/>
  <c r="Z39" i="22" s="1"/>
  <c r="AH39" i="22" s="1"/>
  <c r="AT39" i="22" s="1"/>
  <c r="BD39" i="22" s="1"/>
  <c r="BA38" i="22"/>
  <c r="BK38" i="22" s="1"/>
  <c r="AS38" i="22"/>
  <c r="Z38" i="22"/>
  <c r="R38" i="22"/>
  <c r="O33" i="22"/>
  <c r="N33" i="22"/>
  <c r="H33" i="22"/>
  <c r="G33" i="22"/>
  <c r="E33" i="22"/>
  <c r="D33" i="22"/>
  <c r="B33" i="22"/>
  <c r="A33" i="22"/>
  <c r="O32" i="22"/>
  <c r="N32" i="22"/>
  <c r="H32" i="22"/>
  <c r="G32" i="22"/>
  <c r="E32" i="22"/>
  <c r="D32" i="22"/>
  <c r="B32" i="22"/>
  <c r="A32" i="22"/>
  <c r="N31" i="22"/>
  <c r="H31" i="22"/>
  <c r="G31" i="22"/>
  <c r="E31" i="22"/>
  <c r="D31" i="22"/>
  <c r="B31" i="22"/>
  <c r="A31" i="22"/>
  <c r="O30" i="22"/>
  <c r="N30" i="22"/>
  <c r="H30" i="22"/>
  <c r="G30" i="22"/>
  <c r="E30" i="22"/>
  <c r="D30" i="22"/>
  <c r="B30" i="22"/>
  <c r="A30" i="22"/>
  <c r="O29" i="22"/>
  <c r="N29" i="22"/>
  <c r="H29" i="22"/>
  <c r="G29" i="22"/>
  <c r="E29" i="22"/>
  <c r="D29" i="22"/>
  <c r="B29" i="22"/>
  <c r="A29" i="22"/>
  <c r="O28" i="22"/>
  <c r="N28" i="22"/>
  <c r="H28" i="22"/>
  <c r="G28" i="22"/>
  <c r="E28" i="22"/>
  <c r="D28" i="22"/>
  <c r="B28" i="22"/>
  <c r="A28" i="22"/>
  <c r="A64" i="22" s="1"/>
  <c r="N27" i="22"/>
  <c r="H27" i="22"/>
  <c r="G27" i="22"/>
  <c r="E27" i="22"/>
  <c r="D27" i="22"/>
  <c r="B27" i="22"/>
  <c r="A27" i="22"/>
  <c r="A63" i="22" s="1"/>
  <c r="O26" i="22"/>
  <c r="N26" i="22"/>
  <c r="H26" i="22"/>
  <c r="G26" i="22"/>
  <c r="E26" i="22"/>
  <c r="D26" i="22"/>
  <c r="B26" i="22"/>
  <c r="A26" i="22"/>
  <c r="A62" i="22" s="1"/>
  <c r="O25" i="22"/>
  <c r="N25" i="22"/>
  <c r="H25" i="22"/>
  <c r="G25" i="22"/>
  <c r="E25" i="22"/>
  <c r="D25" i="22"/>
  <c r="B25" i="22"/>
  <c r="A25" i="22"/>
  <c r="A61" i="22" s="1"/>
  <c r="R61" i="22" s="1"/>
  <c r="O24" i="22"/>
  <c r="N24" i="22"/>
  <c r="H24" i="22"/>
  <c r="G24" i="22"/>
  <c r="E24" i="22"/>
  <c r="D24" i="22"/>
  <c r="B24" i="22"/>
  <c r="A24" i="22"/>
  <c r="A60" i="22" s="1"/>
  <c r="N23" i="22"/>
  <c r="H23" i="22"/>
  <c r="G23" i="22"/>
  <c r="E23" i="22"/>
  <c r="D23" i="22"/>
  <c r="B23" i="22"/>
  <c r="A23" i="22"/>
  <c r="A59" i="22" s="1"/>
  <c r="O22" i="22"/>
  <c r="N22" i="22"/>
  <c r="H22" i="22"/>
  <c r="G22" i="22"/>
  <c r="E22" i="22"/>
  <c r="D22" i="22"/>
  <c r="B22" i="22"/>
  <c r="A22" i="22"/>
  <c r="A58" i="22" s="1"/>
  <c r="O21" i="22"/>
  <c r="N21" i="22"/>
  <c r="H21" i="22"/>
  <c r="G21" i="22"/>
  <c r="E21" i="22"/>
  <c r="D21" i="22"/>
  <c r="B21" i="22"/>
  <c r="A21" i="22"/>
  <c r="A57" i="22" s="1"/>
  <c r="AG57" i="22" s="1"/>
  <c r="AS57" i="22" s="1"/>
  <c r="BC57" i="22" s="1"/>
  <c r="O20" i="22"/>
  <c r="N20" i="22"/>
  <c r="H20" i="22"/>
  <c r="G20" i="22"/>
  <c r="E20" i="22"/>
  <c r="D20" i="22"/>
  <c r="B20" i="22"/>
  <c r="A20" i="22"/>
  <c r="A56" i="22" s="1"/>
  <c r="N19" i="22"/>
  <c r="H19" i="22"/>
  <c r="G19" i="22"/>
  <c r="E19" i="22"/>
  <c r="D19" i="22"/>
  <c r="B19" i="22"/>
  <c r="A19" i="22"/>
  <c r="A55" i="22" s="1"/>
  <c r="O18" i="22"/>
  <c r="N18" i="22"/>
  <c r="H18" i="22"/>
  <c r="G18" i="22"/>
  <c r="E18" i="22"/>
  <c r="D18" i="22"/>
  <c r="B18" i="22"/>
  <c r="A18" i="22"/>
  <c r="A54" i="22" s="1"/>
  <c r="O17" i="22"/>
  <c r="N17" i="22"/>
  <c r="H17" i="22"/>
  <c r="G17" i="22"/>
  <c r="E17" i="22"/>
  <c r="D17" i="22"/>
  <c r="B17" i="22"/>
  <c r="A17" i="22"/>
  <c r="A53" i="22" s="1"/>
  <c r="O16" i="22"/>
  <c r="N16" i="22"/>
  <c r="H16" i="22"/>
  <c r="G16" i="22"/>
  <c r="E16" i="22"/>
  <c r="D16" i="22"/>
  <c r="B16" i="22"/>
  <c r="A16" i="22"/>
  <c r="A52" i="22" s="1"/>
  <c r="N15" i="22"/>
  <c r="H15" i="22"/>
  <c r="G15" i="22"/>
  <c r="E15" i="22"/>
  <c r="D15" i="22"/>
  <c r="B15" i="22"/>
  <c r="A15" i="22"/>
  <c r="A51" i="22" s="1"/>
  <c r="R51" i="22" s="1"/>
  <c r="O14" i="22"/>
  <c r="N14" i="22"/>
  <c r="H14" i="22"/>
  <c r="G14" i="22"/>
  <c r="C14" i="22"/>
  <c r="B14" i="22"/>
  <c r="A14" i="22"/>
  <c r="A50" i="22" s="1"/>
  <c r="O13" i="22"/>
  <c r="N13" i="22"/>
  <c r="H13" i="22"/>
  <c r="G13" i="22"/>
  <c r="C13" i="22"/>
  <c r="B13" i="22"/>
  <c r="A13" i="22"/>
  <c r="A49" i="22" s="1"/>
  <c r="N49" i="22" s="1"/>
  <c r="O12" i="22"/>
  <c r="H12" i="22"/>
  <c r="F12" i="22"/>
  <c r="C12" i="22"/>
  <c r="B12" i="22"/>
  <c r="A12" i="22"/>
  <c r="A48" i="22" s="1"/>
  <c r="AG48" i="22" s="1"/>
  <c r="AS48" i="22" s="1"/>
  <c r="BC48" i="22" s="1"/>
  <c r="N11" i="22"/>
  <c r="H11" i="22"/>
  <c r="F11" i="22"/>
  <c r="C11" i="22"/>
  <c r="B11" i="22"/>
  <c r="A11" i="22"/>
  <c r="A47" i="22" s="1"/>
  <c r="O10" i="22"/>
  <c r="N10" i="22"/>
  <c r="H10" i="22"/>
  <c r="F10" i="22"/>
  <c r="C10" i="22"/>
  <c r="B10" i="22"/>
  <c r="A10" i="22"/>
  <c r="A46" i="22" s="1"/>
  <c r="O9" i="22"/>
  <c r="N9" i="22"/>
  <c r="H9" i="22"/>
  <c r="F9" i="22"/>
  <c r="C9" i="22"/>
  <c r="B9" i="22"/>
  <c r="A9" i="22"/>
  <c r="A45" i="22" s="1"/>
  <c r="N45" i="22" s="1"/>
  <c r="H8" i="22"/>
  <c r="F8" i="22"/>
  <c r="C8" i="22"/>
  <c r="B8" i="22"/>
  <c r="A8" i="22"/>
  <c r="A44" i="22" s="1"/>
  <c r="N7" i="22"/>
  <c r="H7" i="22"/>
  <c r="F7" i="22"/>
  <c r="C7" i="22"/>
  <c r="B7" i="22"/>
  <c r="A7" i="22"/>
  <c r="A43" i="22" s="1"/>
  <c r="O6" i="22"/>
  <c r="N6" i="22"/>
  <c r="H6" i="22"/>
  <c r="F6" i="22"/>
  <c r="C6" i="22"/>
  <c r="B6" i="22"/>
  <c r="A6" i="22"/>
  <c r="A42" i="22" s="1"/>
  <c r="AG42" i="22" s="1"/>
  <c r="AS42" i="22" s="1"/>
  <c r="BC42" i="22" s="1"/>
  <c r="O5" i="22"/>
  <c r="N5" i="22"/>
  <c r="H5" i="22"/>
  <c r="F5" i="22"/>
  <c r="C5" i="22"/>
  <c r="B5" i="22"/>
  <c r="A5" i="22"/>
  <c r="A41" i="22" s="1"/>
  <c r="N41" i="22" s="1"/>
  <c r="O4" i="22"/>
  <c r="H4" i="22"/>
  <c r="H40" i="22" s="1"/>
  <c r="F4" i="22"/>
  <c r="F40" i="22" s="1"/>
  <c r="C4" i="22"/>
  <c r="C40" i="22" s="1"/>
  <c r="B4" i="22"/>
  <c r="B40" i="22" s="1"/>
  <c r="A4" i="22"/>
  <c r="A40" i="22" s="1"/>
  <c r="AG40" i="22" s="1"/>
  <c r="AS40" i="22" s="1"/>
  <c r="BC40" i="22" s="1"/>
  <c r="N3" i="22"/>
  <c r="H3" i="22"/>
  <c r="H38" i="22" s="1"/>
  <c r="G3" i="22"/>
  <c r="G38" i="22" s="1"/>
  <c r="AM38" i="22" s="1"/>
  <c r="AY38" i="22" s="1"/>
  <c r="BI38" i="22" s="1"/>
  <c r="F3" i="22"/>
  <c r="F38" i="22" s="1"/>
  <c r="E3" i="22"/>
  <c r="E38" i="22" s="1"/>
  <c r="D3" i="22"/>
  <c r="D38" i="22" s="1"/>
  <c r="C3" i="22"/>
  <c r="C38" i="22" s="1"/>
  <c r="B3" i="22"/>
  <c r="B38" i="22" s="1"/>
  <c r="A3" i="22"/>
  <c r="H2" i="22"/>
  <c r="H37" i="22" s="1"/>
  <c r="AN37" i="22" s="1"/>
  <c r="AZ37" i="22" s="1"/>
  <c r="BJ37" i="22" s="1"/>
  <c r="G2" i="22"/>
  <c r="G37" i="22" s="1"/>
  <c r="F2" i="22"/>
  <c r="F37" i="22" s="1"/>
  <c r="E2" i="22"/>
  <c r="E37" i="22" s="1"/>
  <c r="AK37" i="22" s="1"/>
  <c r="AW37" i="22" s="1"/>
  <c r="BG37" i="22" s="1"/>
  <c r="D2" i="22"/>
  <c r="D37" i="22" s="1"/>
  <c r="U37" i="22" s="1"/>
  <c r="C2" i="22"/>
  <c r="C37" i="22" s="1"/>
  <c r="T37" i="22" s="1"/>
  <c r="B2" i="22"/>
  <c r="B37" i="22" s="1"/>
  <c r="Y39" i="21"/>
  <c r="X39" i="21"/>
  <c r="W39" i="21"/>
  <c r="V39" i="21"/>
  <c r="U39" i="21"/>
  <c r="T39" i="21"/>
  <c r="S39" i="21"/>
  <c r="R39" i="21"/>
  <c r="I39" i="21"/>
  <c r="Z39" i="21" s="1"/>
  <c r="AN39" i="21" s="1"/>
  <c r="Z38" i="21"/>
  <c r="R38" i="21"/>
  <c r="H33" i="21"/>
  <c r="G33" i="21"/>
  <c r="E33" i="21"/>
  <c r="D33" i="21"/>
  <c r="B33" i="21"/>
  <c r="A33" i="21"/>
  <c r="H32" i="21"/>
  <c r="G32" i="21"/>
  <c r="E32" i="21"/>
  <c r="D32" i="21"/>
  <c r="B32" i="21"/>
  <c r="A32" i="21"/>
  <c r="H31" i="21"/>
  <c r="G31" i="21"/>
  <c r="E31" i="21"/>
  <c r="D31" i="21"/>
  <c r="B31" i="21"/>
  <c r="A31" i="21"/>
  <c r="H30" i="21"/>
  <c r="G30" i="21"/>
  <c r="E30" i="21"/>
  <c r="D30" i="21"/>
  <c r="B30" i="21"/>
  <c r="A30" i="21"/>
  <c r="H29" i="21"/>
  <c r="G29" i="21"/>
  <c r="E29" i="21"/>
  <c r="D29" i="21"/>
  <c r="B29" i="21"/>
  <c r="A29" i="21"/>
  <c r="H28" i="21"/>
  <c r="G28" i="21"/>
  <c r="E28" i="21"/>
  <c r="D28" i="21"/>
  <c r="B28" i="21"/>
  <c r="A28" i="21"/>
  <c r="A64" i="21" s="1"/>
  <c r="H27" i="21"/>
  <c r="G27" i="21"/>
  <c r="E27" i="21"/>
  <c r="D27" i="21"/>
  <c r="B27" i="21"/>
  <c r="A27" i="21"/>
  <c r="A63" i="21" s="1"/>
  <c r="H26" i="21"/>
  <c r="G26" i="21"/>
  <c r="E26" i="21"/>
  <c r="D26" i="21"/>
  <c r="B26" i="21"/>
  <c r="A26" i="21"/>
  <c r="A62" i="21" s="1"/>
  <c r="H25" i="21"/>
  <c r="G25" i="21"/>
  <c r="E25" i="21"/>
  <c r="D25" i="21"/>
  <c r="B25" i="21"/>
  <c r="A25" i="21"/>
  <c r="A61" i="21" s="1"/>
  <c r="H24" i="21"/>
  <c r="G24" i="21"/>
  <c r="E24" i="21"/>
  <c r="D24" i="21"/>
  <c r="B24" i="21"/>
  <c r="A24" i="21"/>
  <c r="A60" i="21" s="1"/>
  <c r="H23" i="21"/>
  <c r="G23" i="21"/>
  <c r="E23" i="21"/>
  <c r="D23" i="21"/>
  <c r="B23" i="21"/>
  <c r="A23" i="21"/>
  <c r="A59" i="21" s="1"/>
  <c r="H22" i="21"/>
  <c r="G22" i="21"/>
  <c r="E22" i="21"/>
  <c r="D22" i="21"/>
  <c r="B22" i="21"/>
  <c r="A22" i="21"/>
  <c r="A58" i="21" s="1"/>
  <c r="H21" i="21"/>
  <c r="G21" i="21"/>
  <c r="E21" i="21"/>
  <c r="D21" i="21"/>
  <c r="B21" i="21"/>
  <c r="A21" i="21"/>
  <c r="A57" i="21" s="1"/>
  <c r="H20" i="21"/>
  <c r="G20" i="21"/>
  <c r="E20" i="21"/>
  <c r="D20" i="21"/>
  <c r="B20" i="21"/>
  <c r="A20" i="21"/>
  <c r="A56" i="21" s="1"/>
  <c r="H19" i="21"/>
  <c r="G19" i="21"/>
  <c r="E19" i="21"/>
  <c r="D19" i="21"/>
  <c r="B19" i="21"/>
  <c r="A19" i="21"/>
  <c r="A55" i="21" s="1"/>
  <c r="H18" i="21"/>
  <c r="G18" i="21"/>
  <c r="E18" i="21"/>
  <c r="D18" i="21"/>
  <c r="B18" i="21"/>
  <c r="A18" i="21"/>
  <c r="A54" i="21" s="1"/>
  <c r="H17" i="21"/>
  <c r="G17" i="21"/>
  <c r="E17" i="21"/>
  <c r="D17" i="21"/>
  <c r="B17" i="21"/>
  <c r="A17" i="21"/>
  <c r="A53" i="21" s="1"/>
  <c r="H16" i="21"/>
  <c r="G16" i="21"/>
  <c r="E16" i="21"/>
  <c r="D16" i="21"/>
  <c r="B16" i="21"/>
  <c r="A16" i="21"/>
  <c r="A52" i="21" s="1"/>
  <c r="H15" i="21"/>
  <c r="G15" i="21"/>
  <c r="E15" i="21"/>
  <c r="D15" i="21"/>
  <c r="B15" i="21"/>
  <c r="A15" i="21"/>
  <c r="A51" i="21" s="1"/>
  <c r="R51" i="21" s="1"/>
  <c r="H14" i="21"/>
  <c r="G14" i="21"/>
  <c r="C14" i="21"/>
  <c r="B14" i="21"/>
  <c r="A14" i="21"/>
  <c r="A50" i="21" s="1"/>
  <c r="H13" i="21"/>
  <c r="G13" i="21"/>
  <c r="C13" i="21"/>
  <c r="B13" i="21"/>
  <c r="A13" i="21"/>
  <c r="A49" i="21" s="1"/>
  <c r="H12" i="21"/>
  <c r="F12" i="21"/>
  <c r="C12" i="21"/>
  <c r="B12" i="21"/>
  <c r="A12" i="21"/>
  <c r="A48" i="21" s="1"/>
  <c r="N48" i="21" s="1"/>
  <c r="H11" i="21"/>
  <c r="F11" i="21"/>
  <c r="C11" i="21"/>
  <c r="B11" i="21"/>
  <c r="A11" i="21"/>
  <c r="A47" i="21" s="1"/>
  <c r="H10" i="21"/>
  <c r="F10" i="21"/>
  <c r="C10" i="21"/>
  <c r="B10" i="21"/>
  <c r="A10" i="21"/>
  <c r="A46" i="21" s="1"/>
  <c r="AF46" i="21" s="1"/>
  <c r="H9" i="21"/>
  <c r="F9" i="21"/>
  <c r="C9" i="21"/>
  <c r="B9" i="21"/>
  <c r="A9" i="21"/>
  <c r="A45" i="21" s="1"/>
  <c r="H8" i="21"/>
  <c r="F8" i="21"/>
  <c r="C8" i="21"/>
  <c r="B8" i="21"/>
  <c r="A8" i="21"/>
  <c r="A44" i="21" s="1"/>
  <c r="H7" i="21"/>
  <c r="F7" i="21"/>
  <c r="C7" i="21"/>
  <c r="B7" i="21"/>
  <c r="A7" i="21"/>
  <c r="A43" i="21" s="1"/>
  <c r="H6" i="21"/>
  <c r="F6" i="21"/>
  <c r="C6" i="21"/>
  <c r="B6" i="21"/>
  <c r="A6" i="21"/>
  <c r="A42" i="21" s="1"/>
  <c r="H5" i="21"/>
  <c r="F5" i="21"/>
  <c r="C5" i="21"/>
  <c r="B5" i="21"/>
  <c r="A5" i="21"/>
  <c r="A41" i="21" s="1"/>
  <c r="N41" i="21" s="1"/>
  <c r="H4" i="21"/>
  <c r="H40" i="21" s="1"/>
  <c r="F4" i="21"/>
  <c r="F40" i="21" s="1"/>
  <c r="C4" i="21"/>
  <c r="C40" i="21" s="1"/>
  <c r="B4" i="21"/>
  <c r="B40" i="21" s="1"/>
  <c r="A4" i="21"/>
  <c r="A40" i="21" s="1"/>
  <c r="H3" i="21"/>
  <c r="H38" i="21" s="1"/>
  <c r="G3" i="21"/>
  <c r="G38" i="21" s="1"/>
  <c r="F3" i="21"/>
  <c r="F38" i="21" s="1"/>
  <c r="E3" i="21"/>
  <c r="E38" i="21" s="1"/>
  <c r="D3" i="21"/>
  <c r="D38" i="21" s="1"/>
  <c r="C3" i="21"/>
  <c r="C38" i="21" s="1"/>
  <c r="B3" i="21"/>
  <c r="B38" i="21" s="1"/>
  <c r="A3" i="21"/>
  <c r="H2" i="21"/>
  <c r="H37" i="21" s="1"/>
  <c r="Y37" i="21" s="1"/>
  <c r="G2" i="21"/>
  <c r="G37" i="21" s="1"/>
  <c r="X37" i="21" s="1"/>
  <c r="F2" i="21"/>
  <c r="F37" i="21" s="1"/>
  <c r="W37" i="21" s="1"/>
  <c r="E2" i="21"/>
  <c r="E37" i="21" s="1"/>
  <c r="AJ37" i="21" s="1"/>
  <c r="D2" i="21"/>
  <c r="D37" i="21" s="1"/>
  <c r="C2" i="21"/>
  <c r="C37" i="21" s="1"/>
  <c r="T37" i="21" s="1"/>
  <c r="B2" i="21"/>
  <c r="B37" i="21" s="1"/>
  <c r="AG37" i="21" s="1"/>
  <c r="O33" i="12"/>
  <c r="N33" i="12"/>
  <c r="H33" i="12"/>
  <c r="G33" i="12"/>
  <c r="E33" i="12"/>
  <c r="D33" i="12"/>
  <c r="B33" i="12"/>
  <c r="A33" i="12"/>
  <c r="A69" i="12" s="1"/>
  <c r="AG69" i="12" s="1"/>
  <c r="O32" i="12"/>
  <c r="N32" i="12"/>
  <c r="H32" i="12"/>
  <c r="G32" i="12"/>
  <c r="E32" i="12"/>
  <c r="D32" i="12"/>
  <c r="B32" i="12"/>
  <c r="A32" i="12"/>
  <c r="A68" i="12" s="1"/>
  <c r="AG68" i="12" s="1"/>
  <c r="O33" i="20"/>
  <c r="N33" i="20"/>
  <c r="H33" i="20"/>
  <c r="G33" i="20"/>
  <c r="E33" i="20"/>
  <c r="D33" i="20"/>
  <c r="B33" i="20"/>
  <c r="A33" i="20"/>
  <c r="A69" i="20" s="1"/>
  <c r="O32" i="20"/>
  <c r="N32" i="20"/>
  <c r="H32" i="20"/>
  <c r="G32" i="20"/>
  <c r="E32" i="20"/>
  <c r="D32" i="20"/>
  <c r="B32" i="20"/>
  <c r="A32" i="20"/>
  <c r="A68" i="20" s="1"/>
  <c r="O33" i="10"/>
  <c r="N33" i="10"/>
  <c r="H33" i="10"/>
  <c r="G33" i="10"/>
  <c r="E33" i="10"/>
  <c r="D33" i="10"/>
  <c r="B33" i="10"/>
  <c r="A33" i="10"/>
  <c r="A69" i="10" s="1"/>
  <c r="O32" i="10"/>
  <c r="N32" i="10"/>
  <c r="H32" i="10"/>
  <c r="G32" i="10"/>
  <c r="E32" i="10"/>
  <c r="D32" i="10"/>
  <c r="B32" i="10"/>
  <c r="A32" i="10"/>
  <c r="A68" i="10" s="1"/>
  <c r="R68" i="10" s="1"/>
  <c r="A33" i="9"/>
  <c r="A69" i="9" s="1"/>
  <c r="AF69" i="9" s="1"/>
  <c r="B33" i="9"/>
  <c r="D33" i="9"/>
  <c r="E33" i="9"/>
  <c r="G33" i="9"/>
  <c r="H33" i="9"/>
  <c r="H32" i="9"/>
  <c r="G32" i="9"/>
  <c r="E32" i="9"/>
  <c r="D32" i="9"/>
  <c r="B32" i="9"/>
  <c r="A32" i="9"/>
  <c r="A68" i="9" s="1"/>
  <c r="A32" i="7"/>
  <c r="B32" i="7"/>
  <c r="D32" i="7"/>
  <c r="E32" i="7"/>
  <c r="G32" i="7"/>
  <c r="H32" i="7"/>
  <c r="A33" i="7"/>
  <c r="B33" i="7"/>
  <c r="D33" i="7"/>
  <c r="E33" i="7"/>
  <c r="G33" i="7"/>
  <c r="H33" i="7"/>
  <c r="A32" i="19"/>
  <c r="B32" i="19"/>
  <c r="D32" i="19"/>
  <c r="E32" i="19"/>
  <c r="G32" i="19"/>
  <c r="H32" i="19"/>
  <c r="A33" i="19"/>
  <c r="B33" i="19"/>
  <c r="D33" i="19"/>
  <c r="E33" i="19"/>
  <c r="G33" i="19"/>
  <c r="H33" i="19"/>
  <c r="A32" i="4"/>
  <c r="B32" i="4"/>
  <c r="D32" i="4"/>
  <c r="E32" i="4"/>
  <c r="G32" i="4"/>
  <c r="H32" i="4"/>
  <c r="A33" i="4"/>
  <c r="B33" i="4"/>
  <c r="D33" i="4"/>
  <c r="E33" i="4"/>
  <c r="G33" i="4"/>
  <c r="H33" i="4"/>
  <c r="Q40" i="26" l="1"/>
  <c r="P40" i="26"/>
  <c r="S40" i="26"/>
  <c r="AL39" i="24"/>
  <c r="BS39" i="24" s="1"/>
  <c r="AX39" i="24" s="1"/>
  <c r="AI39" i="24"/>
  <c r="BP39" i="24" s="1"/>
  <c r="AU39" i="24" s="1"/>
  <c r="Y38" i="21"/>
  <c r="AM38" i="21"/>
  <c r="S37" i="22"/>
  <c r="AH37" i="22"/>
  <c r="AT37" i="22" s="1"/>
  <c r="BD37" i="22" s="1"/>
  <c r="V37" i="24"/>
  <c r="AK37" i="24"/>
  <c r="BR37" i="24" s="1"/>
  <c r="AW37" i="24" s="1"/>
  <c r="V38" i="24"/>
  <c r="AK38" i="24"/>
  <c r="BR38" i="24" s="1"/>
  <c r="AW38" i="24" s="1"/>
  <c r="S38" i="21"/>
  <c r="AG38" i="21"/>
  <c r="AF45" i="21"/>
  <c r="R45" i="21"/>
  <c r="W37" i="23"/>
  <c r="AL37" i="23"/>
  <c r="AX37" i="23" s="1"/>
  <c r="BH37" i="23" s="1"/>
  <c r="N40" i="23"/>
  <c r="R40" i="23"/>
  <c r="AH37" i="24"/>
  <c r="BO37" i="24" s="1"/>
  <c r="AT37" i="24" s="1"/>
  <c r="S37" i="24"/>
  <c r="AH38" i="24"/>
  <c r="BO38" i="24" s="1"/>
  <c r="AT38" i="24" s="1"/>
  <c r="S38" i="24"/>
  <c r="X38" i="21"/>
  <c r="AL38" i="21"/>
  <c r="U38" i="22"/>
  <c r="AJ38" i="22"/>
  <c r="AV38" i="22" s="1"/>
  <c r="BF38" i="22" s="1"/>
  <c r="R43" i="21"/>
  <c r="AF43" i="21"/>
  <c r="N43" i="21"/>
  <c r="AG48" i="23"/>
  <c r="AS48" i="23" s="1"/>
  <c r="BC48" i="23" s="1"/>
  <c r="R48" i="23"/>
  <c r="N48" i="23"/>
  <c r="R48" i="21"/>
  <c r="X38" i="22"/>
  <c r="AG43" i="24"/>
  <c r="BN43" i="24" s="1"/>
  <c r="R49" i="24"/>
  <c r="S37" i="21"/>
  <c r="AF48" i="21"/>
  <c r="V37" i="22"/>
  <c r="AS49" i="24"/>
  <c r="N46" i="21"/>
  <c r="Y37" i="22"/>
  <c r="R40" i="22"/>
  <c r="N48" i="22"/>
  <c r="N57" i="22"/>
  <c r="V37" i="23"/>
  <c r="N54" i="24"/>
  <c r="R46" i="21"/>
  <c r="R48" i="22"/>
  <c r="R57" i="22"/>
  <c r="AM37" i="24"/>
  <c r="BT37" i="24" s="1"/>
  <c r="AY37" i="24" s="1"/>
  <c r="N49" i="24"/>
  <c r="AF68" i="9"/>
  <c r="N68" i="9"/>
  <c r="R68" i="9"/>
  <c r="N69" i="10"/>
  <c r="AG69" i="10"/>
  <c r="AS69" i="10" s="1"/>
  <c r="BC69" i="10" s="1"/>
  <c r="R68" i="20"/>
  <c r="AG68" i="20"/>
  <c r="AS68" i="20" s="1"/>
  <c r="BC68" i="20" s="1"/>
  <c r="N69" i="20"/>
  <c r="AG69" i="20"/>
  <c r="AS69" i="20" s="1"/>
  <c r="BC69" i="20" s="1"/>
  <c r="AG68" i="10"/>
  <c r="AS68" i="10" s="1"/>
  <c r="BC68" i="10" s="1"/>
  <c r="O41" i="29"/>
  <c r="J42" i="28"/>
  <c r="K42" i="28" s="1"/>
  <c r="L42" i="28" s="1"/>
  <c r="T42" i="28"/>
  <c r="P42" i="28"/>
  <c r="Q42" i="28"/>
  <c r="W41" i="28"/>
  <c r="X41" i="28"/>
  <c r="F44" i="28"/>
  <c r="B44" i="28"/>
  <c r="X40" i="28"/>
  <c r="W40" i="28"/>
  <c r="C44" i="28"/>
  <c r="H43" i="28"/>
  <c r="I43" i="28" s="1"/>
  <c r="J43" i="28" s="1"/>
  <c r="K43" i="28" s="1"/>
  <c r="L43" i="28" s="1"/>
  <c r="V42" i="28"/>
  <c r="J40" i="26"/>
  <c r="K40" i="26" s="1"/>
  <c r="L40" i="26" s="1"/>
  <c r="I40" i="25"/>
  <c r="AJ40" i="25" s="1"/>
  <c r="AC39" i="25"/>
  <c r="AM39" i="25" s="1"/>
  <c r="W39" i="25"/>
  <c r="AJ39" i="25" s="1"/>
  <c r="AT39" i="25" s="1"/>
  <c r="Q39" i="25"/>
  <c r="AD39" i="25" s="1"/>
  <c r="AN39" i="25" s="1"/>
  <c r="T39" i="25"/>
  <c r="AG39" i="25" s="1"/>
  <c r="AQ39" i="25" s="1"/>
  <c r="V39" i="25"/>
  <c r="AI39" i="25" s="1"/>
  <c r="AS39" i="25" s="1"/>
  <c r="O7" i="22"/>
  <c r="O15" i="22"/>
  <c r="O19" i="22"/>
  <c r="O23" i="22"/>
  <c r="O27" i="22"/>
  <c r="O31" i="22"/>
  <c r="N8" i="23"/>
  <c r="N4" i="22"/>
  <c r="N12" i="22"/>
  <c r="O8" i="23"/>
  <c r="O3" i="22"/>
  <c r="O11" i="22"/>
  <c r="O3" i="24"/>
  <c r="N10" i="24"/>
  <c r="O11" i="24"/>
  <c r="AF40" i="21"/>
  <c r="R40" i="21"/>
  <c r="N40" i="21"/>
  <c r="R54" i="22"/>
  <c r="N54" i="22"/>
  <c r="AG54" i="22"/>
  <c r="AS54" i="22" s="1"/>
  <c r="BC54" i="22" s="1"/>
  <c r="AH39" i="21"/>
  <c r="U37" i="21"/>
  <c r="AI37" i="21"/>
  <c r="AI38" i="21"/>
  <c r="U38" i="21"/>
  <c r="N57" i="21"/>
  <c r="AF57" i="21"/>
  <c r="R57" i="21"/>
  <c r="N61" i="21"/>
  <c r="AF61" i="21"/>
  <c r="R61" i="21"/>
  <c r="N44" i="21"/>
  <c r="R44" i="21"/>
  <c r="AF44" i="21"/>
  <c r="R49" i="21"/>
  <c r="N49" i="21"/>
  <c r="AF49" i="21"/>
  <c r="N52" i="21"/>
  <c r="AF52" i="21"/>
  <c r="R52" i="21"/>
  <c r="N56" i="21"/>
  <c r="AF56" i="21"/>
  <c r="R56" i="21"/>
  <c r="AH37" i="23"/>
  <c r="AT37" i="23" s="1"/>
  <c r="BD37" i="23" s="1"/>
  <c r="S37" i="23"/>
  <c r="W38" i="22"/>
  <c r="AL38" i="22"/>
  <c r="AX38" i="22" s="1"/>
  <c r="BH38" i="22" s="1"/>
  <c r="AH38" i="21"/>
  <c r="T38" i="21"/>
  <c r="AH37" i="21"/>
  <c r="N53" i="21"/>
  <c r="AF53" i="21"/>
  <c r="N62" i="21"/>
  <c r="AF62" i="21"/>
  <c r="R62" i="21"/>
  <c r="R47" i="21"/>
  <c r="AF47" i="21"/>
  <c r="N55" i="21"/>
  <c r="AF55" i="21"/>
  <c r="N47" i="22"/>
  <c r="R47" i="22"/>
  <c r="AG47" i="22"/>
  <c r="AS47" i="22" s="1"/>
  <c r="BC47" i="22" s="1"/>
  <c r="AL37" i="21"/>
  <c r="AM39" i="21"/>
  <c r="W37" i="22"/>
  <c r="AL37" i="22"/>
  <c r="AX37" i="22" s="1"/>
  <c r="BH37" i="22" s="1"/>
  <c r="N64" i="21"/>
  <c r="AF64" i="21"/>
  <c r="R64" i="21"/>
  <c r="AM37" i="21"/>
  <c r="R42" i="21"/>
  <c r="N42" i="21"/>
  <c r="N47" i="21"/>
  <c r="N59" i="21"/>
  <c r="AF59" i="21"/>
  <c r="X37" i="22"/>
  <c r="AM37" i="22"/>
  <c r="AY37" i="22" s="1"/>
  <c r="BI37" i="22" s="1"/>
  <c r="AG44" i="22"/>
  <c r="AS44" i="22" s="1"/>
  <c r="BC44" i="22" s="1"/>
  <c r="N44" i="22"/>
  <c r="N51" i="22"/>
  <c r="AG51" i="22"/>
  <c r="AS51" i="22" s="1"/>
  <c r="BC51" i="22" s="1"/>
  <c r="AJ37" i="23"/>
  <c r="AV37" i="23" s="1"/>
  <c r="BF37" i="23" s="1"/>
  <c r="V37" i="21"/>
  <c r="AG39" i="21"/>
  <c r="R53" i="21"/>
  <c r="AN38" i="22"/>
  <c r="AZ38" i="22" s="1"/>
  <c r="BJ38" i="22" s="1"/>
  <c r="Y38" i="22"/>
  <c r="N52" i="22"/>
  <c r="AG52" i="22"/>
  <c r="AS52" i="22" s="1"/>
  <c r="BC52" i="22" s="1"/>
  <c r="R52" i="22"/>
  <c r="R53" i="22"/>
  <c r="AG53" i="22"/>
  <c r="AS53" i="22" s="1"/>
  <c r="BC53" i="22" s="1"/>
  <c r="N53" i="22"/>
  <c r="R55" i="22"/>
  <c r="AG55" i="22"/>
  <c r="AS55" i="22" s="1"/>
  <c r="BC55" i="22" s="1"/>
  <c r="N55" i="22"/>
  <c r="AG56" i="22"/>
  <c r="AS56" i="22" s="1"/>
  <c r="BC56" i="22" s="1"/>
  <c r="R56" i="22"/>
  <c r="N56" i="22"/>
  <c r="R58" i="22"/>
  <c r="AG58" i="22"/>
  <c r="AS58" i="22" s="1"/>
  <c r="BC58" i="22" s="1"/>
  <c r="N58" i="22"/>
  <c r="AG59" i="22"/>
  <c r="AS59" i="22" s="1"/>
  <c r="BC59" i="22" s="1"/>
  <c r="N59" i="22"/>
  <c r="R59" i="22"/>
  <c r="AG60" i="22"/>
  <c r="AS60" i="22" s="1"/>
  <c r="BC60" i="22" s="1"/>
  <c r="R60" i="22"/>
  <c r="N60" i="22"/>
  <c r="N62" i="22"/>
  <c r="AG62" i="22"/>
  <c r="AS62" i="22" s="1"/>
  <c r="BC62" i="22" s="1"/>
  <c r="R62" i="22"/>
  <c r="AG63" i="22"/>
  <c r="AS63" i="22" s="1"/>
  <c r="BC63" i="22" s="1"/>
  <c r="N63" i="22"/>
  <c r="R63" i="22"/>
  <c r="AG64" i="22"/>
  <c r="AS64" i="22" s="1"/>
  <c r="BC64" i="22" s="1"/>
  <c r="R64" i="22"/>
  <c r="N64" i="22"/>
  <c r="AL38" i="23"/>
  <c r="AX38" i="23" s="1"/>
  <c r="BH38" i="23" s="1"/>
  <c r="AH38" i="23"/>
  <c r="AT38" i="23" s="1"/>
  <c r="BD38" i="23" s="1"/>
  <c r="S38" i="23"/>
  <c r="R49" i="23"/>
  <c r="AG49" i="23"/>
  <c r="AS49" i="23" s="1"/>
  <c r="BC49" i="23" s="1"/>
  <c r="N49" i="23"/>
  <c r="AK37" i="21"/>
  <c r="R46" i="22"/>
  <c r="N46" i="22"/>
  <c r="AG46" i="22"/>
  <c r="AS46" i="22" s="1"/>
  <c r="BC46" i="22" s="1"/>
  <c r="N43" i="22"/>
  <c r="AG43" i="22"/>
  <c r="AS43" i="22" s="1"/>
  <c r="BC43" i="22" s="1"/>
  <c r="R43" i="22"/>
  <c r="AJ38" i="21"/>
  <c r="V38" i="21"/>
  <c r="AN38" i="23"/>
  <c r="AZ38" i="23" s="1"/>
  <c r="BJ38" i="23" s="1"/>
  <c r="AF41" i="21"/>
  <c r="R44" i="22"/>
  <c r="AG61" i="22"/>
  <c r="AS61" i="22" s="1"/>
  <c r="BC61" i="22" s="1"/>
  <c r="N61" i="22"/>
  <c r="Y37" i="23"/>
  <c r="AN37" i="23"/>
  <c r="AZ37" i="23" s="1"/>
  <c r="BJ37" i="23" s="1"/>
  <c r="R43" i="23"/>
  <c r="N43" i="23"/>
  <c r="AG43" i="23"/>
  <c r="AS43" i="23" s="1"/>
  <c r="BC43" i="23" s="1"/>
  <c r="AG51" i="23"/>
  <c r="AS51" i="23" s="1"/>
  <c r="BC51" i="23" s="1"/>
  <c r="N51" i="23"/>
  <c r="R51" i="23"/>
  <c r="AG52" i="23"/>
  <c r="AS52" i="23" s="1"/>
  <c r="BC52" i="23" s="1"/>
  <c r="N52" i="23"/>
  <c r="R52" i="23"/>
  <c r="R53" i="23"/>
  <c r="N53" i="23"/>
  <c r="AG53" i="23"/>
  <c r="AS53" i="23" s="1"/>
  <c r="BC53" i="23" s="1"/>
  <c r="N54" i="23"/>
  <c r="AG54" i="23"/>
  <c r="AS54" i="23" s="1"/>
  <c r="BC54" i="23" s="1"/>
  <c r="R54" i="23"/>
  <c r="AG55" i="23"/>
  <c r="AS55" i="23" s="1"/>
  <c r="BC55" i="23" s="1"/>
  <c r="R55" i="23"/>
  <c r="N55" i="23"/>
  <c r="R56" i="23"/>
  <c r="N56" i="23"/>
  <c r="AG56" i="23"/>
  <c r="AS56" i="23" s="1"/>
  <c r="BC56" i="23" s="1"/>
  <c r="R57" i="23"/>
  <c r="AG57" i="23"/>
  <c r="AS57" i="23" s="1"/>
  <c r="BC57" i="23" s="1"/>
  <c r="AG58" i="23"/>
  <c r="AS58" i="23" s="1"/>
  <c r="BC58" i="23" s="1"/>
  <c r="R58" i="23"/>
  <c r="N58" i="23"/>
  <c r="AG59" i="23"/>
  <c r="AS59" i="23" s="1"/>
  <c r="BC59" i="23" s="1"/>
  <c r="N59" i="23"/>
  <c r="R59" i="23"/>
  <c r="AG60" i="23"/>
  <c r="AS60" i="23" s="1"/>
  <c r="BC60" i="23" s="1"/>
  <c r="N60" i="23"/>
  <c r="R60" i="23"/>
  <c r="N61" i="23"/>
  <c r="AG61" i="23"/>
  <c r="AS61" i="23" s="1"/>
  <c r="BC61" i="23" s="1"/>
  <c r="R61" i="23"/>
  <c r="N62" i="23"/>
  <c r="R62" i="23"/>
  <c r="AG62" i="23"/>
  <c r="AS62" i="23" s="1"/>
  <c r="BC62" i="23" s="1"/>
  <c r="R63" i="23"/>
  <c r="AG63" i="23"/>
  <c r="AS63" i="23" s="1"/>
  <c r="BC63" i="23" s="1"/>
  <c r="N63" i="23"/>
  <c r="R64" i="23"/>
  <c r="N64" i="23"/>
  <c r="AG64" i="23"/>
  <c r="AS64" i="23" s="1"/>
  <c r="BC64" i="23" s="1"/>
  <c r="R50" i="21"/>
  <c r="AF50" i="21"/>
  <c r="N50" i="21"/>
  <c r="AK39" i="21"/>
  <c r="N60" i="21"/>
  <c r="AF60" i="21"/>
  <c r="R60" i="21"/>
  <c r="R50" i="22"/>
  <c r="N50" i="22"/>
  <c r="AG50" i="22"/>
  <c r="AS50" i="22" s="1"/>
  <c r="BC50" i="22" s="1"/>
  <c r="AG41" i="23"/>
  <c r="AS41" i="23" s="1"/>
  <c r="BC41" i="23" s="1"/>
  <c r="R41" i="23"/>
  <c r="N41" i="23"/>
  <c r="X38" i="23"/>
  <c r="AM38" i="23"/>
  <c r="AY38" i="23" s="1"/>
  <c r="BI38" i="23" s="1"/>
  <c r="AO39" i="22"/>
  <c r="BA39" i="22" s="1"/>
  <c r="BK39" i="22" s="1"/>
  <c r="AN39" i="22"/>
  <c r="AZ39" i="22" s="1"/>
  <c r="BJ39" i="22" s="1"/>
  <c r="AL39" i="22"/>
  <c r="AX39" i="22" s="1"/>
  <c r="BH39" i="22" s="1"/>
  <c r="AI39" i="22"/>
  <c r="AU39" i="22" s="1"/>
  <c r="BE39" i="22" s="1"/>
  <c r="N63" i="21"/>
  <c r="AF63" i="21"/>
  <c r="AG45" i="22"/>
  <c r="AS45" i="22" s="1"/>
  <c r="BC45" i="22" s="1"/>
  <c r="R45" i="22"/>
  <c r="I40" i="22"/>
  <c r="AG47" i="23"/>
  <c r="AS47" i="23" s="1"/>
  <c r="BC47" i="23" s="1"/>
  <c r="R47" i="23"/>
  <c r="N47" i="23"/>
  <c r="AN39" i="23"/>
  <c r="AZ39" i="23" s="1"/>
  <c r="BJ39" i="23" s="1"/>
  <c r="AO39" i="23"/>
  <c r="BA39" i="23" s="1"/>
  <c r="BK39" i="23" s="1"/>
  <c r="AL39" i="23"/>
  <c r="AX39" i="23" s="1"/>
  <c r="BH39" i="23" s="1"/>
  <c r="AK38" i="21"/>
  <c r="W38" i="21"/>
  <c r="N54" i="21"/>
  <c r="AF54" i="21"/>
  <c r="R54" i="21"/>
  <c r="R55" i="21"/>
  <c r="R63" i="21"/>
  <c r="V38" i="22"/>
  <c r="AK38" i="22"/>
  <c r="AW38" i="22" s="1"/>
  <c r="BG38" i="22" s="1"/>
  <c r="I40" i="21"/>
  <c r="O40" i="21" s="1"/>
  <c r="R41" i="21"/>
  <c r="AF42" i="21"/>
  <c r="N45" i="21"/>
  <c r="N51" i="21"/>
  <c r="AF51" i="21"/>
  <c r="N58" i="21"/>
  <c r="AF58" i="21"/>
  <c r="R58" i="21"/>
  <c r="R59" i="21"/>
  <c r="AG42" i="23"/>
  <c r="AS42" i="23" s="1"/>
  <c r="BC42" i="23" s="1"/>
  <c r="R42" i="23"/>
  <c r="N42" i="23"/>
  <c r="N50" i="23"/>
  <c r="AG50" i="23"/>
  <c r="AS50" i="23" s="1"/>
  <c r="BC50" i="23" s="1"/>
  <c r="R50" i="23"/>
  <c r="T37" i="23"/>
  <c r="AI37" i="23"/>
  <c r="AU37" i="23" s="1"/>
  <c r="BE37" i="23" s="1"/>
  <c r="N57" i="23"/>
  <c r="AI37" i="22"/>
  <c r="AU37" i="22" s="1"/>
  <c r="BE37" i="22" s="1"/>
  <c r="AG41" i="22"/>
  <c r="AS41" i="22" s="1"/>
  <c r="BC41" i="22" s="1"/>
  <c r="R41" i="22"/>
  <c r="AH39" i="23"/>
  <c r="AT39" i="23" s="1"/>
  <c r="BD39" i="23" s="1"/>
  <c r="R45" i="23"/>
  <c r="AG45" i="23"/>
  <c r="AS45" i="23" s="1"/>
  <c r="BC45" i="23" s="1"/>
  <c r="N45" i="23"/>
  <c r="AH38" i="22"/>
  <c r="AT38" i="22" s="1"/>
  <c r="BD38" i="22" s="1"/>
  <c r="S38" i="22"/>
  <c r="AJ37" i="22"/>
  <c r="AV37" i="22" s="1"/>
  <c r="BF37" i="22" s="1"/>
  <c r="AJ38" i="23"/>
  <c r="AV38" i="23" s="1"/>
  <c r="BF38" i="23" s="1"/>
  <c r="U38" i="23"/>
  <c r="I40" i="23"/>
  <c r="T38" i="23"/>
  <c r="R47" i="24"/>
  <c r="N47" i="24"/>
  <c r="AG47" i="24"/>
  <c r="BN47" i="24" s="1"/>
  <c r="AS47" i="24"/>
  <c r="N40" i="22"/>
  <c r="R42" i="22"/>
  <c r="N42" i="22"/>
  <c r="X37" i="23"/>
  <c r="AI38" i="22"/>
  <c r="AU38" i="22" s="1"/>
  <c r="BE38" i="22" s="1"/>
  <c r="T38" i="22"/>
  <c r="AG49" i="22"/>
  <c r="AS49" i="22" s="1"/>
  <c r="BC49" i="22" s="1"/>
  <c r="R49" i="22"/>
  <c r="AG44" i="23"/>
  <c r="AS44" i="23" s="1"/>
  <c r="BC44" i="23" s="1"/>
  <c r="R44" i="23"/>
  <c r="AG40" i="23"/>
  <c r="AS40" i="23" s="1"/>
  <c r="BC40" i="23" s="1"/>
  <c r="AI37" i="24"/>
  <c r="BP37" i="24" s="1"/>
  <c r="AU37" i="24" s="1"/>
  <c r="AI39" i="23"/>
  <c r="AU39" i="23" s="1"/>
  <c r="BE39" i="23" s="1"/>
  <c r="AL37" i="24"/>
  <c r="BS37" i="24" s="1"/>
  <c r="AX37" i="24" s="1"/>
  <c r="W37" i="24"/>
  <c r="AL38" i="24"/>
  <c r="BS38" i="24" s="1"/>
  <c r="AX38" i="24" s="1"/>
  <c r="W38" i="24"/>
  <c r="AS45" i="24"/>
  <c r="AG45" i="24"/>
  <c r="BN45" i="24" s="1"/>
  <c r="R45" i="24"/>
  <c r="N45" i="24"/>
  <c r="AS41" i="24"/>
  <c r="AG41" i="24"/>
  <c r="BN41" i="24" s="1"/>
  <c r="R41" i="24"/>
  <c r="N41" i="24"/>
  <c r="AK38" i="23"/>
  <c r="AW38" i="23" s="1"/>
  <c r="BG38" i="23" s="1"/>
  <c r="V38" i="23"/>
  <c r="N46" i="23"/>
  <c r="R46" i="23"/>
  <c r="AS40" i="24"/>
  <c r="R40" i="24"/>
  <c r="N40" i="24"/>
  <c r="AG40" i="24"/>
  <c r="BN40" i="24" s="1"/>
  <c r="Y37" i="24"/>
  <c r="AN37" i="24"/>
  <c r="BU37" i="24" s="1"/>
  <c r="AZ37" i="24" s="1"/>
  <c r="N44" i="24"/>
  <c r="AG44" i="24"/>
  <c r="BN44" i="24" s="1"/>
  <c r="R44" i="24"/>
  <c r="AI38" i="24"/>
  <c r="BP38" i="24" s="1"/>
  <c r="AU38" i="24" s="1"/>
  <c r="T38" i="24"/>
  <c r="N48" i="24"/>
  <c r="AS48" i="24"/>
  <c r="R48" i="24"/>
  <c r="R63" i="24"/>
  <c r="AG63" i="24"/>
  <c r="BN63" i="24" s="1"/>
  <c r="N63" i="24"/>
  <c r="AS63" i="24"/>
  <c r="AJ38" i="24"/>
  <c r="BQ38" i="24" s="1"/>
  <c r="AV38" i="24" s="1"/>
  <c r="U38" i="24"/>
  <c r="I40" i="24"/>
  <c r="O40" i="24" s="1"/>
  <c r="U37" i="24"/>
  <c r="R42" i="24"/>
  <c r="N42" i="24"/>
  <c r="AS42" i="24"/>
  <c r="N50" i="24"/>
  <c r="AS50" i="24"/>
  <c r="R50" i="24"/>
  <c r="X38" i="24"/>
  <c r="AM38" i="24"/>
  <c r="BT38" i="24" s="1"/>
  <c r="AY38" i="24" s="1"/>
  <c r="AG42" i="24"/>
  <c r="BN42" i="24" s="1"/>
  <c r="AN38" i="24"/>
  <c r="BU38" i="24" s="1"/>
  <c r="AZ38" i="24" s="1"/>
  <c r="AS46" i="24"/>
  <c r="AG46" i="24"/>
  <c r="BN46" i="24" s="1"/>
  <c r="R46" i="24"/>
  <c r="AH39" i="24"/>
  <c r="BO39" i="24" s="1"/>
  <c r="AT39" i="24" s="1"/>
  <c r="N46" i="24"/>
  <c r="R43" i="24"/>
  <c r="N43" i="24"/>
  <c r="AS51" i="24"/>
  <c r="R51" i="24"/>
  <c r="N51" i="24"/>
  <c r="N52" i="24"/>
  <c r="AG52" i="24"/>
  <c r="BN52" i="24" s="1"/>
  <c r="R52" i="24"/>
  <c r="AS52" i="24"/>
  <c r="N53" i="24"/>
  <c r="AS53" i="24"/>
  <c r="R54" i="24"/>
  <c r="AS54" i="24"/>
  <c r="AG55" i="24"/>
  <c r="BN55" i="24" s="1"/>
  <c r="AS55" i="24"/>
  <c r="N55" i="24"/>
  <c r="R56" i="24"/>
  <c r="AS56" i="24"/>
  <c r="AG56" i="24"/>
  <c r="BN56" i="24" s="1"/>
  <c r="N56" i="24"/>
  <c r="AS57" i="24"/>
  <c r="AG57" i="24"/>
  <c r="BN57" i="24" s="1"/>
  <c r="R57" i="24"/>
  <c r="AG58" i="24"/>
  <c r="BN58" i="24" s="1"/>
  <c r="N58" i="24"/>
  <c r="R58" i="24"/>
  <c r="AS58" i="24"/>
  <c r="AS59" i="24"/>
  <c r="AG59" i="24"/>
  <c r="BN59" i="24" s="1"/>
  <c r="R59" i="24"/>
  <c r="AS60" i="24"/>
  <c r="R60" i="24"/>
  <c r="AG60" i="24"/>
  <c r="BN60" i="24" s="1"/>
  <c r="AS61" i="24"/>
  <c r="AG61" i="24"/>
  <c r="BN61" i="24" s="1"/>
  <c r="R61" i="24"/>
  <c r="N61" i="24"/>
  <c r="N62" i="24"/>
  <c r="R62" i="24"/>
  <c r="AG62" i="24"/>
  <c r="BN62" i="24" s="1"/>
  <c r="AS62" i="24"/>
  <c r="R64" i="24"/>
  <c r="AS64" i="24"/>
  <c r="N64" i="24"/>
  <c r="AG53" i="24"/>
  <c r="BN53" i="24" s="1"/>
  <c r="N57" i="24"/>
  <c r="AS69" i="12"/>
  <c r="N69" i="12"/>
  <c r="R69" i="12"/>
  <c r="R68" i="12"/>
  <c r="AS68" i="12"/>
  <c r="N68" i="12"/>
  <c r="R69" i="20"/>
  <c r="N68" i="20"/>
  <c r="R69" i="10"/>
  <c r="N68" i="10"/>
  <c r="N69" i="9"/>
  <c r="R69" i="9"/>
  <c r="I20" i="8"/>
  <c r="BG39" i="20"/>
  <c r="AY39" i="20"/>
  <c r="BI39" i="20" s="1"/>
  <c r="AW39" i="20"/>
  <c r="AV39" i="20"/>
  <c r="BF39" i="20" s="1"/>
  <c r="AS39" i="20"/>
  <c r="BC39" i="20" s="1"/>
  <c r="Y39" i="20"/>
  <c r="X39" i="20"/>
  <c r="W39" i="20"/>
  <c r="V39" i="20"/>
  <c r="U39" i="20"/>
  <c r="T39" i="20"/>
  <c r="S39" i="20"/>
  <c r="R39" i="20"/>
  <c r="I39" i="20"/>
  <c r="Z39" i="20" s="1"/>
  <c r="AO39" i="20" s="1"/>
  <c r="BA39" i="20" s="1"/>
  <c r="BK39" i="20" s="1"/>
  <c r="BA38" i="20"/>
  <c r="BK38" i="20" s="1"/>
  <c r="AS38" i="20"/>
  <c r="Z38" i="20"/>
  <c r="R38" i="20"/>
  <c r="O31" i="20"/>
  <c r="N31" i="20"/>
  <c r="H31" i="20"/>
  <c r="G31" i="20"/>
  <c r="E31" i="20"/>
  <c r="D31" i="20"/>
  <c r="B31" i="20"/>
  <c r="A31" i="20"/>
  <c r="A67" i="20" s="1"/>
  <c r="O30" i="20"/>
  <c r="N30" i="20"/>
  <c r="H30" i="20"/>
  <c r="G30" i="20"/>
  <c r="E30" i="20"/>
  <c r="D30" i="20"/>
  <c r="B30" i="20"/>
  <c r="A30" i="20"/>
  <c r="A66" i="20" s="1"/>
  <c r="N66" i="20" s="1"/>
  <c r="O29" i="20"/>
  <c r="N29" i="20"/>
  <c r="H29" i="20"/>
  <c r="G29" i="20"/>
  <c r="E29" i="20"/>
  <c r="D29" i="20"/>
  <c r="B29" i="20"/>
  <c r="A29" i="20"/>
  <c r="A65" i="20" s="1"/>
  <c r="O28" i="20"/>
  <c r="N28" i="20"/>
  <c r="H28" i="20"/>
  <c r="G28" i="20"/>
  <c r="E28" i="20"/>
  <c r="D28" i="20"/>
  <c r="B28" i="20"/>
  <c r="A28" i="20"/>
  <c r="A64" i="20" s="1"/>
  <c r="O27" i="20"/>
  <c r="N27" i="20"/>
  <c r="H27" i="20"/>
  <c r="G27" i="20"/>
  <c r="E27" i="20"/>
  <c r="D27" i="20"/>
  <c r="B27" i="20"/>
  <c r="A27" i="20"/>
  <c r="A63" i="20" s="1"/>
  <c r="N63" i="20" s="1"/>
  <c r="O26" i="20"/>
  <c r="N26" i="20"/>
  <c r="H26" i="20"/>
  <c r="G26" i="20"/>
  <c r="E26" i="20"/>
  <c r="D26" i="20"/>
  <c r="B26" i="20"/>
  <c r="A26" i="20"/>
  <c r="A62" i="20" s="1"/>
  <c r="O25" i="20"/>
  <c r="N25" i="20"/>
  <c r="H25" i="20"/>
  <c r="G25" i="20"/>
  <c r="E25" i="20"/>
  <c r="D25" i="20"/>
  <c r="B25" i="20"/>
  <c r="A25" i="20"/>
  <c r="A61" i="20" s="1"/>
  <c r="O24" i="20"/>
  <c r="N24" i="20"/>
  <c r="H24" i="20"/>
  <c r="G24" i="20"/>
  <c r="E24" i="20"/>
  <c r="D24" i="20"/>
  <c r="B24" i="20"/>
  <c r="A24" i="20"/>
  <c r="A60" i="20" s="1"/>
  <c r="O23" i="20"/>
  <c r="N23" i="20"/>
  <c r="H23" i="20"/>
  <c r="G23" i="20"/>
  <c r="E23" i="20"/>
  <c r="D23" i="20"/>
  <c r="B23" i="20"/>
  <c r="A23" i="20"/>
  <c r="A59" i="20" s="1"/>
  <c r="O22" i="20"/>
  <c r="N22" i="20"/>
  <c r="H22" i="20"/>
  <c r="G22" i="20"/>
  <c r="E22" i="20"/>
  <c r="D22" i="20"/>
  <c r="B22" i="20"/>
  <c r="A22" i="20"/>
  <c r="A58" i="20" s="1"/>
  <c r="O21" i="20"/>
  <c r="N21" i="20"/>
  <c r="H21" i="20"/>
  <c r="G21" i="20"/>
  <c r="E21" i="20"/>
  <c r="D21" i="20"/>
  <c r="B21" i="20"/>
  <c r="A21" i="20"/>
  <c r="A57" i="20" s="1"/>
  <c r="O20" i="20"/>
  <c r="N20" i="20"/>
  <c r="H20" i="20"/>
  <c r="G20" i="20"/>
  <c r="E20" i="20"/>
  <c r="D20" i="20"/>
  <c r="B20" i="20"/>
  <c r="A20" i="20"/>
  <c r="A56" i="20" s="1"/>
  <c r="O19" i="20"/>
  <c r="N19" i="20"/>
  <c r="H19" i="20"/>
  <c r="G19" i="20"/>
  <c r="E19" i="20"/>
  <c r="D19" i="20"/>
  <c r="B19" i="20"/>
  <c r="A19" i="20"/>
  <c r="A55" i="20" s="1"/>
  <c r="O18" i="20"/>
  <c r="N18" i="20"/>
  <c r="H18" i="20"/>
  <c r="G18" i="20"/>
  <c r="E18" i="20"/>
  <c r="D18" i="20"/>
  <c r="B18" i="20"/>
  <c r="A18" i="20"/>
  <c r="A54" i="20" s="1"/>
  <c r="N54" i="20" s="1"/>
  <c r="O17" i="20"/>
  <c r="N17" i="20"/>
  <c r="H17" i="20"/>
  <c r="G17" i="20"/>
  <c r="E17" i="20"/>
  <c r="D17" i="20"/>
  <c r="B17" i="20"/>
  <c r="A17" i="20"/>
  <c r="A53" i="20" s="1"/>
  <c r="O16" i="20"/>
  <c r="N16" i="20"/>
  <c r="H16" i="20"/>
  <c r="G16" i="20"/>
  <c r="E16" i="20"/>
  <c r="D16" i="20"/>
  <c r="B16" i="20"/>
  <c r="A16" i="20"/>
  <c r="A52" i="20" s="1"/>
  <c r="R52" i="20" s="1"/>
  <c r="O15" i="20"/>
  <c r="N15" i="20"/>
  <c r="H15" i="20"/>
  <c r="G15" i="20"/>
  <c r="E15" i="20"/>
  <c r="D15" i="20"/>
  <c r="B15" i="20"/>
  <c r="A15" i="20"/>
  <c r="A51" i="20" s="1"/>
  <c r="AG51" i="20" s="1"/>
  <c r="AS51" i="20" s="1"/>
  <c r="BC51" i="20" s="1"/>
  <c r="O14" i="20"/>
  <c r="N14" i="20"/>
  <c r="H14" i="20"/>
  <c r="G14" i="20"/>
  <c r="C14" i="20"/>
  <c r="B14" i="20"/>
  <c r="A14" i="20"/>
  <c r="A50" i="20" s="1"/>
  <c r="O13" i="20"/>
  <c r="N13" i="20"/>
  <c r="H13" i="20"/>
  <c r="G13" i="20"/>
  <c r="C13" i="20"/>
  <c r="B13" i="20"/>
  <c r="A13" i="20"/>
  <c r="A49" i="20" s="1"/>
  <c r="O12" i="20"/>
  <c r="N12" i="20"/>
  <c r="H12" i="20"/>
  <c r="F12" i="20"/>
  <c r="C12" i="20"/>
  <c r="B12" i="20"/>
  <c r="A12" i="20"/>
  <c r="A48" i="20" s="1"/>
  <c r="N48" i="20" s="1"/>
  <c r="O11" i="20"/>
  <c r="N11" i="20"/>
  <c r="H11" i="20"/>
  <c r="F11" i="20"/>
  <c r="C11" i="20"/>
  <c r="B11" i="20"/>
  <c r="A11" i="20"/>
  <c r="A47" i="20" s="1"/>
  <c r="O10" i="20"/>
  <c r="N10" i="20"/>
  <c r="H10" i="20"/>
  <c r="F10" i="20"/>
  <c r="C10" i="20"/>
  <c r="B10" i="20"/>
  <c r="A10" i="20"/>
  <c r="A46" i="20" s="1"/>
  <c r="O9" i="20"/>
  <c r="N9" i="20"/>
  <c r="H9" i="20"/>
  <c r="F9" i="20"/>
  <c r="C9" i="20"/>
  <c r="B9" i="20"/>
  <c r="A9" i="20"/>
  <c r="A45" i="20" s="1"/>
  <c r="O8" i="20"/>
  <c r="N8" i="20"/>
  <c r="H8" i="20"/>
  <c r="F8" i="20"/>
  <c r="C8" i="20"/>
  <c r="B8" i="20"/>
  <c r="A8" i="20"/>
  <c r="A44" i="20" s="1"/>
  <c r="O7" i="20"/>
  <c r="N7" i="20"/>
  <c r="H7" i="20"/>
  <c r="F7" i="20"/>
  <c r="C7" i="20"/>
  <c r="B7" i="20"/>
  <c r="A7" i="20"/>
  <c r="A43" i="20" s="1"/>
  <c r="N43" i="20" s="1"/>
  <c r="O6" i="20"/>
  <c r="N6" i="20"/>
  <c r="H6" i="20"/>
  <c r="F6" i="20"/>
  <c r="C6" i="20"/>
  <c r="B6" i="20"/>
  <c r="A6" i="20"/>
  <c r="A42" i="20" s="1"/>
  <c r="O5" i="20"/>
  <c r="N5" i="20"/>
  <c r="H5" i="20"/>
  <c r="F5" i="20"/>
  <c r="C5" i="20"/>
  <c r="B5" i="20"/>
  <c r="A5" i="20"/>
  <c r="A41" i="20" s="1"/>
  <c r="N41" i="20" s="1"/>
  <c r="O4" i="20"/>
  <c r="N4" i="20"/>
  <c r="H4" i="20"/>
  <c r="H40" i="20" s="1"/>
  <c r="F4" i="20"/>
  <c r="F40" i="20" s="1"/>
  <c r="C4" i="20"/>
  <c r="C40" i="20" s="1"/>
  <c r="B4" i="20"/>
  <c r="B40" i="20" s="1"/>
  <c r="A4" i="20"/>
  <c r="A40" i="20" s="1"/>
  <c r="O3" i="20"/>
  <c r="N3" i="20"/>
  <c r="H3" i="20"/>
  <c r="H38" i="20" s="1"/>
  <c r="G3" i="20"/>
  <c r="G38" i="20" s="1"/>
  <c r="F3" i="20"/>
  <c r="F38" i="20" s="1"/>
  <c r="E3" i="20"/>
  <c r="E38" i="20" s="1"/>
  <c r="D3" i="20"/>
  <c r="D38" i="20" s="1"/>
  <c r="C3" i="20"/>
  <c r="C38" i="20" s="1"/>
  <c r="B3" i="20"/>
  <c r="B38" i="20" s="1"/>
  <c r="A3" i="20"/>
  <c r="H2" i="20"/>
  <c r="H37" i="20" s="1"/>
  <c r="AN37" i="20" s="1"/>
  <c r="AZ37" i="20" s="1"/>
  <c r="BJ37" i="20" s="1"/>
  <c r="G2" i="20"/>
  <c r="G37" i="20" s="1"/>
  <c r="AM37" i="20" s="1"/>
  <c r="AY37" i="20" s="1"/>
  <c r="BI37" i="20" s="1"/>
  <c r="F2" i="20"/>
  <c r="F37" i="20" s="1"/>
  <c r="E2" i="20"/>
  <c r="E37" i="20" s="1"/>
  <c r="D2" i="20"/>
  <c r="D37" i="20" s="1"/>
  <c r="U37" i="20" s="1"/>
  <c r="C2" i="20"/>
  <c r="C37" i="20" s="1"/>
  <c r="AI37" i="20" s="1"/>
  <c r="AU37" i="20" s="1"/>
  <c r="BE37" i="20" s="1"/>
  <c r="B2" i="20"/>
  <c r="B37" i="20" s="1"/>
  <c r="AB39" i="19"/>
  <c r="AL39" i="19" s="1"/>
  <c r="U39" i="19"/>
  <c r="AH39" i="19" s="1"/>
  <c r="AR39" i="19" s="1"/>
  <c r="S39" i="19"/>
  <c r="AF39" i="19" s="1"/>
  <c r="AP39" i="19" s="1"/>
  <c r="R39" i="19"/>
  <c r="AE39" i="19" s="1"/>
  <c r="AO39" i="19" s="1"/>
  <c r="H39" i="19"/>
  <c r="F39" i="19"/>
  <c r="C39" i="19"/>
  <c r="B39" i="19"/>
  <c r="AJ38" i="19"/>
  <c r="AT38" i="19" s="1"/>
  <c r="AB38" i="19"/>
  <c r="H31" i="19"/>
  <c r="G31" i="19"/>
  <c r="E31" i="19"/>
  <c r="D31" i="19"/>
  <c r="B31" i="19"/>
  <c r="A31" i="19"/>
  <c r="H30" i="19"/>
  <c r="G30" i="19"/>
  <c r="E30" i="19"/>
  <c r="D30" i="19"/>
  <c r="B30" i="19"/>
  <c r="A30" i="19"/>
  <c r="H29" i="19"/>
  <c r="G29" i="19"/>
  <c r="E29" i="19"/>
  <c r="D29" i="19"/>
  <c r="B29" i="19"/>
  <c r="A29" i="19"/>
  <c r="H28" i="19"/>
  <c r="G28" i="19"/>
  <c r="E28" i="19"/>
  <c r="D28" i="19"/>
  <c r="B28" i="19"/>
  <c r="A28" i="19"/>
  <c r="A64" i="19" s="1"/>
  <c r="H27" i="19"/>
  <c r="G27" i="19"/>
  <c r="E27" i="19"/>
  <c r="D27" i="19"/>
  <c r="B27" i="19"/>
  <c r="A27" i="19"/>
  <c r="A63" i="19" s="1"/>
  <c r="O63" i="19" s="1"/>
  <c r="AB63" i="19" s="1"/>
  <c r="H26" i="19"/>
  <c r="G26" i="19"/>
  <c r="E26" i="19"/>
  <c r="D26" i="19"/>
  <c r="B26" i="19"/>
  <c r="A26" i="19"/>
  <c r="A62" i="19" s="1"/>
  <c r="H25" i="19"/>
  <c r="G25" i="19"/>
  <c r="E25" i="19"/>
  <c r="D25" i="19"/>
  <c r="B25" i="19"/>
  <c r="A25" i="19"/>
  <c r="A61" i="19" s="1"/>
  <c r="H24" i="19"/>
  <c r="G24" i="19"/>
  <c r="E24" i="19"/>
  <c r="D24" i="19"/>
  <c r="B24" i="19"/>
  <c r="A24" i="19"/>
  <c r="A60" i="19" s="1"/>
  <c r="H23" i="19"/>
  <c r="G23" i="19"/>
  <c r="E23" i="19"/>
  <c r="D23" i="19"/>
  <c r="B23" i="19"/>
  <c r="A23" i="19"/>
  <c r="A59" i="19" s="1"/>
  <c r="AL59" i="19" s="1"/>
  <c r="H22" i="19"/>
  <c r="G22" i="19"/>
  <c r="E22" i="19"/>
  <c r="D22" i="19"/>
  <c r="B22" i="19"/>
  <c r="A22" i="19"/>
  <c r="A58" i="19" s="1"/>
  <c r="H21" i="19"/>
  <c r="G21" i="19"/>
  <c r="E21" i="19"/>
  <c r="D21" i="19"/>
  <c r="B21" i="19"/>
  <c r="A21" i="19"/>
  <c r="A57" i="19" s="1"/>
  <c r="H20" i="19"/>
  <c r="G20" i="19"/>
  <c r="E20" i="19"/>
  <c r="D20" i="19"/>
  <c r="B20" i="19"/>
  <c r="A20" i="19"/>
  <c r="A56" i="19" s="1"/>
  <c r="H19" i="19"/>
  <c r="G19" i="19"/>
  <c r="E19" i="19"/>
  <c r="D19" i="19"/>
  <c r="B19" i="19"/>
  <c r="A19" i="19"/>
  <c r="A55" i="19" s="1"/>
  <c r="O55" i="19" s="1"/>
  <c r="AB55" i="19" s="1"/>
  <c r="H18" i="19"/>
  <c r="G18" i="19"/>
  <c r="E18" i="19"/>
  <c r="D18" i="19"/>
  <c r="B18" i="19"/>
  <c r="A18" i="19"/>
  <c r="A54" i="19" s="1"/>
  <c r="H17" i="19"/>
  <c r="G17" i="19"/>
  <c r="E17" i="19"/>
  <c r="D17" i="19"/>
  <c r="B17" i="19"/>
  <c r="A17" i="19"/>
  <c r="A53" i="19" s="1"/>
  <c r="AL53" i="19" s="1"/>
  <c r="H16" i="19"/>
  <c r="G16" i="19"/>
  <c r="E16" i="19"/>
  <c r="D16" i="19"/>
  <c r="B16" i="19"/>
  <c r="A16" i="19"/>
  <c r="A52" i="19" s="1"/>
  <c r="H15" i="19"/>
  <c r="G15" i="19"/>
  <c r="E15" i="19"/>
  <c r="D15" i="19"/>
  <c r="B15" i="19"/>
  <c r="A15" i="19"/>
  <c r="A51" i="19" s="1"/>
  <c r="H14" i="19"/>
  <c r="G14" i="19"/>
  <c r="C14" i="19"/>
  <c r="B14" i="19"/>
  <c r="A14" i="19"/>
  <c r="A50" i="19" s="1"/>
  <c r="H13" i="19"/>
  <c r="G13" i="19"/>
  <c r="C13" i="19"/>
  <c r="B13" i="19"/>
  <c r="A13" i="19"/>
  <c r="A49" i="19" s="1"/>
  <c r="O49" i="19" s="1"/>
  <c r="AB49" i="19" s="1"/>
  <c r="H12" i="19"/>
  <c r="F12" i="19"/>
  <c r="C12" i="19"/>
  <c r="B12" i="19"/>
  <c r="A12" i="19"/>
  <c r="A48" i="19" s="1"/>
  <c r="AL48" i="19" s="1"/>
  <c r="H11" i="19"/>
  <c r="F11" i="19"/>
  <c r="C11" i="19"/>
  <c r="B11" i="19"/>
  <c r="A11" i="19"/>
  <c r="A47" i="19" s="1"/>
  <c r="H10" i="19"/>
  <c r="F10" i="19"/>
  <c r="C10" i="19"/>
  <c r="B10" i="19"/>
  <c r="A10" i="19"/>
  <c r="A46" i="19" s="1"/>
  <c r="H9" i="19"/>
  <c r="F9" i="19"/>
  <c r="C9" i="19"/>
  <c r="B9" i="19"/>
  <c r="A9" i="19"/>
  <c r="A45" i="19" s="1"/>
  <c r="O45" i="19" s="1"/>
  <c r="AB45" i="19" s="1"/>
  <c r="H8" i="19"/>
  <c r="F8" i="19"/>
  <c r="C8" i="19"/>
  <c r="B8" i="19"/>
  <c r="A8" i="19"/>
  <c r="A44" i="19" s="1"/>
  <c r="AL44" i="19" s="1"/>
  <c r="H7" i="19"/>
  <c r="F7" i="19"/>
  <c r="C7" i="19"/>
  <c r="B7" i="19"/>
  <c r="A7" i="19"/>
  <c r="A43" i="19" s="1"/>
  <c r="H6" i="19"/>
  <c r="F6" i="19"/>
  <c r="C6" i="19"/>
  <c r="B6" i="19"/>
  <c r="A6" i="19"/>
  <c r="A42" i="19" s="1"/>
  <c r="AL42" i="19" s="1"/>
  <c r="H5" i="19"/>
  <c r="F5" i="19"/>
  <c r="C5" i="19"/>
  <c r="B5" i="19"/>
  <c r="A5" i="19"/>
  <c r="A41" i="19" s="1"/>
  <c r="H4" i="19"/>
  <c r="F4" i="19"/>
  <c r="C4" i="19"/>
  <c r="B4" i="19"/>
  <c r="A4" i="19"/>
  <c r="A40" i="19" s="1"/>
  <c r="H3" i="19"/>
  <c r="H38" i="19" s="1"/>
  <c r="V38" i="19" s="1"/>
  <c r="AI38" i="19" s="1"/>
  <c r="AS38" i="19" s="1"/>
  <c r="G3" i="19"/>
  <c r="G38" i="19" s="1"/>
  <c r="U38" i="19" s="1"/>
  <c r="AH38" i="19" s="1"/>
  <c r="AR38" i="19" s="1"/>
  <c r="F3" i="19"/>
  <c r="F38" i="19" s="1"/>
  <c r="T38" i="19" s="1"/>
  <c r="AG38" i="19" s="1"/>
  <c r="AQ38" i="19" s="1"/>
  <c r="E3" i="19"/>
  <c r="E38" i="19" s="1"/>
  <c r="S38" i="19" s="1"/>
  <c r="AF38" i="19" s="1"/>
  <c r="AP38" i="19" s="1"/>
  <c r="D3" i="19"/>
  <c r="D38" i="19" s="1"/>
  <c r="R38" i="19" s="1"/>
  <c r="AE38" i="19" s="1"/>
  <c r="AO38" i="19" s="1"/>
  <c r="C3" i="19"/>
  <c r="C38" i="19" s="1"/>
  <c r="Q38" i="19" s="1"/>
  <c r="AD38" i="19" s="1"/>
  <c r="AN38" i="19" s="1"/>
  <c r="B3" i="19"/>
  <c r="B38" i="19" s="1"/>
  <c r="P38" i="19" s="1"/>
  <c r="AC38" i="19" s="1"/>
  <c r="AM38" i="19" s="1"/>
  <c r="A3" i="19"/>
  <c r="H2" i="19"/>
  <c r="H37" i="19" s="1"/>
  <c r="V37" i="19" s="1"/>
  <c r="AI37" i="19" s="1"/>
  <c r="AS37" i="19" s="1"/>
  <c r="G2" i="19"/>
  <c r="G37" i="19" s="1"/>
  <c r="U37" i="19" s="1"/>
  <c r="AH37" i="19" s="1"/>
  <c r="AR37" i="19" s="1"/>
  <c r="F2" i="19"/>
  <c r="F37" i="19" s="1"/>
  <c r="T37" i="19" s="1"/>
  <c r="AG37" i="19" s="1"/>
  <c r="AQ37" i="19" s="1"/>
  <c r="E2" i="19"/>
  <c r="E37" i="19" s="1"/>
  <c r="S37" i="19" s="1"/>
  <c r="AF37" i="19" s="1"/>
  <c r="AP37" i="19" s="1"/>
  <c r="D2" i="19"/>
  <c r="D37" i="19" s="1"/>
  <c r="R37" i="19" s="1"/>
  <c r="AE37" i="19" s="1"/>
  <c r="AO37" i="19" s="1"/>
  <c r="C2" i="19"/>
  <c r="C37" i="19" s="1"/>
  <c r="Q37" i="19" s="1"/>
  <c r="AD37" i="19" s="1"/>
  <c r="AN37" i="19" s="1"/>
  <c r="B2" i="19"/>
  <c r="B37" i="19" s="1"/>
  <c r="P37" i="19" s="1"/>
  <c r="AC37" i="19" s="1"/>
  <c r="AM37" i="19" s="1"/>
  <c r="O40" i="22" l="1"/>
  <c r="Q41" i="26"/>
  <c r="O42" i="29"/>
  <c r="O43" i="29" s="1"/>
  <c r="O44" i="29" s="1"/>
  <c r="O45" i="29" s="1"/>
  <c r="O46" i="29" s="1"/>
  <c r="O47" i="29" s="1"/>
  <c r="O48" i="29" s="1"/>
  <c r="O49" i="29" s="1"/>
  <c r="O50" i="29" s="1"/>
  <c r="O51" i="29" s="1"/>
  <c r="O52" i="29" s="1"/>
  <c r="O53" i="29" s="1"/>
  <c r="O54" i="29" s="1"/>
  <c r="O55" i="29" s="1"/>
  <c r="O56" i="29" s="1"/>
  <c r="O57" i="29" s="1"/>
  <c r="O58" i="29" s="1"/>
  <c r="O59" i="29" s="1"/>
  <c r="O60" i="29" s="1"/>
  <c r="O61" i="29" s="1"/>
  <c r="O62" i="29" s="1"/>
  <c r="O63" i="29" s="1"/>
  <c r="O64" i="29" s="1"/>
  <c r="O65" i="29" s="1"/>
  <c r="F41" i="29"/>
  <c r="W41" i="29" s="1"/>
  <c r="H41" i="29"/>
  <c r="Y41" i="29" s="1"/>
  <c r="C41" i="29"/>
  <c r="T41" i="29" s="1"/>
  <c r="B41" i="29"/>
  <c r="S41" i="29" s="1"/>
  <c r="Z40" i="29"/>
  <c r="AM40" i="29" s="1"/>
  <c r="Y40" i="28"/>
  <c r="Q43" i="28"/>
  <c r="X42" i="28"/>
  <c r="W42" i="28"/>
  <c r="Y42" i="28" s="1"/>
  <c r="C45" i="28"/>
  <c r="P43" i="28"/>
  <c r="F45" i="28"/>
  <c r="H44" i="28"/>
  <c r="I44" i="28" s="1"/>
  <c r="J44" i="28" s="1"/>
  <c r="K44" i="28" s="1"/>
  <c r="L44" i="28" s="1"/>
  <c r="V43" i="28"/>
  <c r="B45" i="28"/>
  <c r="Y41" i="28"/>
  <c r="T43" i="28"/>
  <c r="O41" i="26"/>
  <c r="O42" i="26" s="1"/>
  <c r="O43" i="26" s="1"/>
  <c r="O44" i="26" s="1"/>
  <c r="O45" i="26" s="1"/>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AN40" i="25"/>
  <c r="C41" i="25" s="1"/>
  <c r="AI40" i="25"/>
  <c r="AD40" i="25"/>
  <c r="AS40" i="25"/>
  <c r="H41" i="25" s="1"/>
  <c r="Q40" i="25"/>
  <c r="AM40" i="25"/>
  <c r="V40" i="25"/>
  <c r="AQ40" i="25"/>
  <c r="F41" i="25" s="1"/>
  <c r="P40" i="25"/>
  <c r="AG40" i="25"/>
  <c r="AC40" i="25"/>
  <c r="T40" i="25"/>
  <c r="J40" i="25"/>
  <c r="K40" i="25" s="1"/>
  <c r="L40" i="25" s="1"/>
  <c r="J40" i="24"/>
  <c r="K40" i="24" s="1"/>
  <c r="L40" i="24" s="1"/>
  <c r="O40" i="23"/>
  <c r="J40" i="23"/>
  <c r="K40" i="23" s="1"/>
  <c r="L40" i="23" s="1"/>
  <c r="J40" i="21"/>
  <c r="K40" i="21" s="1"/>
  <c r="L40" i="21" s="1"/>
  <c r="J40" i="22"/>
  <c r="K40" i="22" s="1"/>
  <c r="L40" i="22" s="1"/>
  <c r="AI39" i="20"/>
  <c r="AU39" i="20" s="1"/>
  <c r="BE39" i="20" s="1"/>
  <c r="AH39" i="20"/>
  <c r="AT39" i="20" s="1"/>
  <c r="BD39" i="20" s="1"/>
  <c r="B40" i="19"/>
  <c r="AI38" i="20"/>
  <c r="AU38" i="20" s="1"/>
  <c r="BE38" i="20" s="1"/>
  <c r="T38" i="20"/>
  <c r="H40" i="19"/>
  <c r="AH37" i="20"/>
  <c r="AT37" i="20" s="1"/>
  <c r="BD37" i="20" s="1"/>
  <c r="S37" i="20"/>
  <c r="AG40" i="20"/>
  <c r="AS40" i="20" s="1"/>
  <c r="BC40" i="20" s="1"/>
  <c r="N40" i="20"/>
  <c r="AG48" i="20"/>
  <c r="AS48" i="20" s="1"/>
  <c r="BC48" i="20" s="1"/>
  <c r="AJ37" i="20"/>
  <c r="AV37" i="20" s="1"/>
  <c r="BF37" i="20" s="1"/>
  <c r="I40" i="20"/>
  <c r="R47" i="20"/>
  <c r="N47" i="20"/>
  <c r="AG47" i="20"/>
  <c r="AS47" i="20" s="1"/>
  <c r="BC47" i="20" s="1"/>
  <c r="V38" i="20"/>
  <c r="AK38" i="20"/>
  <c r="AW38" i="20" s="1"/>
  <c r="BG38" i="20" s="1"/>
  <c r="W37" i="20"/>
  <c r="AL37" i="20"/>
  <c r="AX37" i="20" s="1"/>
  <c r="BH37" i="20" s="1"/>
  <c r="AM38" i="20"/>
  <c r="AY38" i="20" s="1"/>
  <c r="BI38" i="20" s="1"/>
  <c r="X38" i="20"/>
  <c r="AG44" i="20"/>
  <c r="AS44" i="20" s="1"/>
  <c r="BC44" i="20" s="1"/>
  <c r="N44" i="20"/>
  <c r="R44" i="20"/>
  <c r="AL38" i="20"/>
  <c r="AX38" i="20" s="1"/>
  <c r="BH38" i="20" s="1"/>
  <c r="W38" i="20"/>
  <c r="N60" i="20"/>
  <c r="R60" i="20"/>
  <c r="AG60" i="20"/>
  <c r="AS60" i="20" s="1"/>
  <c r="BC60" i="20" s="1"/>
  <c r="AJ38" i="20"/>
  <c r="AV38" i="20" s="1"/>
  <c r="BF38" i="20" s="1"/>
  <c r="U38" i="20"/>
  <c r="AH38" i="20"/>
  <c r="AT38" i="20" s="1"/>
  <c r="BD38" i="20" s="1"/>
  <c r="S38" i="20"/>
  <c r="AG49" i="20"/>
  <c r="AS49" i="20" s="1"/>
  <c r="BC49" i="20" s="1"/>
  <c r="N49" i="20"/>
  <c r="R49" i="20"/>
  <c r="V37" i="20"/>
  <c r="AK37" i="20"/>
  <c r="AW37" i="20" s="1"/>
  <c r="BG37" i="20" s="1"/>
  <c r="AG46" i="20"/>
  <c r="AS46" i="20" s="1"/>
  <c r="BC46" i="20" s="1"/>
  <c r="N46" i="20"/>
  <c r="X37" i="20"/>
  <c r="Y37" i="20"/>
  <c r="AN39" i="20"/>
  <c r="AZ39" i="20" s="1"/>
  <c r="BJ39" i="20" s="1"/>
  <c r="AG41" i="20"/>
  <c r="AS41" i="20" s="1"/>
  <c r="BC41" i="20" s="1"/>
  <c r="R41" i="20"/>
  <c r="R42" i="20"/>
  <c r="N42" i="20"/>
  <c r="T37" i="20"/>
  <c r="AN38" i="20"/>
  <c r="AZ38" i="20" s="1"/>
  <c r="BJ38" i="20" s="1"/>
  <c r="Y38" i="20"/>
  <c r="N51" i="20"/>
  <c r="R51" i="20"/>
  <c r="N52" i="20"/>
  <c r="AG52" i="20"/>
  <c r="AS52" i="20" s="1"/>
  <c r="BC52" i="20" s="1"/>
  <c r="R54" i="20"/>
  <c r="AG54" i="20"/>
  <c r="AS54" i="20" s="1"/>
  <c r="BC54" i="20" s="1"/>
  <c r="R55" i="20"/>
  <c r="AG55" i="20"/>
  <c r="AS55" i="20" s="1"/>
  <c r="BC55" i="20" s="1"/>
  <c r="N55" i="20"/>
  <c r="AG56" i="20"/>
  <c r="AS56" i="20" s="1"/>
  <c r="BC56" i="20" s="1"/>
  <c r="N56" i="20"/>
  <c r="R56" i="20"/>
  <c r="AG57" i="20"/>
  <c r="AS57" i="20" s="1"/>
  <c r="BC57" i="20" s="1"/>
  <c r="R57" i="20"/>
  <c r="N57" i="20"/>
  <c r="R58" i="20"/>
  <c r="AG58" i="20"/>
  <c r="AS58" i="20" s="1"/>
  <c r="BC58" i="20" s="1"/>
  <c r="N58" i="20"/>
  <c r="R59" i="20"/>
  <c r="N59" i="20"/>
  <c r="AG59" i="20"/>
  <c r="AS59" i="20" s="1"/>
  <c r="BC59" i="20" s="1"/>
  <c r="AG61" i="20"/>
  <c r="AS61" i="20" s="1"/>
  <c r="BC61" i="20" s="1"/>
  <c r="N61" i="20"/>
  <c r="R61" i="20"/>
  <c r="AG62" i="20"/>
  <c r="AS62" i="20" s="1"/>
  <c r="BC62" i="20" s="1"/>
  <c r="R62" i="20"/>
  <c r="N62" i="20"/>
  <c r="R63" i="20"/>
  <c r="AG63" i="20"/>
  <c r="AS63" i="20" s="1"/>
  <c r="BC63" i="20" s="1"/>
  <c r="N64" i="20"/>
  <c r="R64" i="20"/>
  <c r="AG64" i="20"/>
  <c r="AS64" i="20" s="1"/>
  <c r="BC64" i="20" s="1"/>
  <c r="N65" i="20"/>
  <c r="AG65" i="20"/>
  <c r="AS65" i="20" s="1"/>
  <c r="BC65" i="20" s="1"/>
  <c r="R65" i="20"/>
  <c r="R66" i="20"/>
  <c r="AG66" i="20"/>
  <c r="AS66" i="20" s="1"/>
  <c r="BC66" i="20" s="1"/>
  <c r="R67" i="20"/>
  <c r="N67" i="20"/>
  <c r="AG67" i="20"/>
  <c r="AS67" i="20" s="1"/>
  <c r="BC67" i="20" s="1"/>
  <c r="R46" i="20"/>
  <c r="AG43" i="20"/>
  <c r="AS43" i="20" s="1"/>
  <c r="BC43" i="20" s="1"/>
  <c r="R43" i="20"/>
  <c r="R50" i="20"/>
  <c r="AG50" i="20"/>
  <c r="AS50" i="20" s="1"/>
  <c r="BC50" i="20" s="1"/>
  <c r="N50" i="20"/>
  <c r="R40" i="20"/>
  <c r="R45" i="20"/>
  <c r="N45" i="20"/>
  <c r="AG45" i="20"/>
  <c r="AS45" i="20" s="1"/>
  <c r="BC45" i="20" s="1"/>
  <c r="AL39" i="20"/>
  <c r="AX39" i="20" s="1"/>
  <c r="BH39" i="20" s="1"/>
  <c r="AG42" i="20"/>
  <c r="AS42" i="20" s="1"/>
  <c r="BC42" i="20" s="1"/>
  <c r="R53" i="20"/>
  <c r="N53" i="20"/>
  <c r="AG53" i="20"/>
  <c r="AS53" i="20" s="1"/>
  <c r="BC53" i="20" s="1"/>
  <c r="R48" i="20"/>
  <c r="O51" i="19"/>
  <c r="AB51" i="19" s="1"/>
  <c r="AL51" i="19"/>
  <c r="AL40" i="19"/>
  <c r="O40" i="19"/>
  <c r="AB40" i="19" s="1"/>
  <c r="O59" i="19"/>
  <c r="AB59" i="19" s="1"/>
  <c r="AL55" i="19"/>
  <c r="AL45" i="19"/>
  <c r="O53" i="19"/>
  <c r="AB53" i="19" s="1"/>
  <c r="O44" i="19"/>
  <c r="AB44" i="19" s="1"/>
  <c r="O42" i="19"/>
  <c r="AB42" i="19" s="1"/>
  <c r="O43" i="19"/>
  <c r="AB43" i="19" s="1"/>
  <c r="AL43" i="19"/>
  <c r="O47" i="19"/>
  <c r="AB47" i="19" s="1"/>
  <c r="AL47" i="19"/>
  <c r="O57" i="19"/>
  <c r="AB57" i="19" s="1"/>
  <c r="AL57" i="19"/>
  <c r="AL61" i="19"/>
  <c r="O61" i="19"/>
  <c r="AB61" i="19" s="1"/>
  <c r="I39" i="19"/>
  <c r="T39" i="19" s="1"/>
  <c r="AG39" i="19" s="1"/>
  <c r="AQ39" i="19" s="1"/>
  <c r="O56" i="19"/>
  <c r="AB56" i="19" s="1"/>
  <c r="AL56" i="19"/>
  <c r="O60" i="19"/>
  <c r="AB60" i="19" s="1"/>
  <c r="AL60" i="19"/>
  <c r="AL64" i="19"/>
  <c r="O64" i="19"/>
  <c r="AB64" i="19" s="1"/>
  <c r="AL49" i="19"/>
  <c r="AL46" i="19"/>
  <c r="O46" i="19"/>
  <c r="AB46" i="19" s="1"/>
  <c r="C40" i="19"/>
  <c r="O52" i="19"/>
  <c r="AB52" i="19" s="1"/>
  <c r="AL52" i="19"/>
  <c r="AL50" i="19"/>
  <c r="O50" i="19"/>
  <c r="AB50" i="19" s="1"/>
  <c r="AL54" i="19"/>
  <c r="O54" i="19"/>
  <c r="AB54" i="19" s="1"/>
  <c r="AL62" i="19"/>
  <c r="O62" i="19"/>
  <c r="AB62" i="19" s="1"/>
  <c r="F40" i="19"/>
  <c r="AL41" i="19"/>
  <c r="O41" i="19"/>
  <c r="AB41" i="19" s="1"/>
  <c r="O48" i="19"/>
  <c r="AB48" i="19" s="1"/>
  <c r="AL63" i="19"/>
  <c r="AL58" i="19"/>
  <c r="O58" i="19"/>
  <c r="AB58" i="19" s="1"/>
  <c r="N31" i="12"/>
  <c r="O31" i="12"/>
  <c r="A31" i="12"/>
  <c r="A67" i="12" s="1"/>
  <c r="AG67" i="12" s="1"/>
  <c r="B31" i="12"/>
  <c r="D31" i="12"/>
  <c r="E31" i="12"/>
  <c r="G31" i="12"/>
  <c r="H31" i="12"/>
  <c r="A31" i="10"/>
  <c r="A67" i="10" l="1"/>
  <c r="AG67" i="10" s="1"/>
  <c r="AS67" i="10" s="1"/>
  <c r="BC67" i="10" s="1"/>
  <c r="O66" i="29"/>
  <c r="I71" i="29" s="1"/>
  <c r="I74" i="29" s="1"/>
  <c r="I41" i="29"/>
  <c r="H42" i="29"/>
  <c r="Y42" i="29" s="1"/>
  <c r="AA40" i="29"/>
  <c r="AB40" i="29" s="1"/>
  <c r="AC40" i="29" s="1"/>
  <c r="AD40" i="29"/>
  <c r="AH40" i="29"/>
  <c r="AK40" i="29"/>
  <c r="AG40" i="29"/>
  <c r="C42" i="29"/>
  <c r="T42" i="29" s="1"/>
  <c r="F42" i="29"/>
  <c r="W42" i="29" s="1"/>
  <c r="P44" i="28"/>
  <c r="T44" i="28"/>
  <c r="X43" i="28"/>
  <c r="W43" i="28"/>
  <c r="B46" i="28"/>
  <c r="H45" i="28"/>
  <c r="V44" i="28"/>
  <c r="Q44" i="28"/>
  <c r="F46" i="28"/>
  <c r="C46" i="28"/>
  <c r="Z40" i="26"/>
  <c r="AN40" i="26" s="1"/>
  <c r="AT40" i="25"/>
  <c r="AU40" i="25" s="1"/>
  <c r="B41" i="25"/>
  <c r="I41" i="25" s="1"/>
  <c r="AC41" i="25" s="1"/>
  <c r="X40" i="25"/>
  <c r="W40" i="25"/>
  <c r="T40" i="23"/>
  <c r="O41" i="23"/>
  <c r="O42" i="23" s="1"/>
  <c r="O43" i="23" s="1"/>
  <c r="O44" i="23" s="1"/>
  <c r="O45" i="23" s="1"/>
  <c r="O46" i="23" s="1"/>
  <c r="O47" i="23" s="1"/>
  <c r="O48" i="23" s="1"/>
  <c r="O49" i="23" s="1"/>
  <c r="O50" i="23" s="1"/>
  <c r="O51" i="23" s="1"/>
  <c r="O52" i="23" s="1"/>
  <c r="O53" i="23" s="1"/>
  <c r="O54" i="23" s="1"/>
  <c r="O55" i="23" s="1"/>
  <c r="O56" i="23" s="1"/>
  <c r="O57" i="23" s="1"/>
  <c r="O58" i="23" s="1"/>
  <c r="O59" i="23" s="1"/>
  <c r="O60" i="23" s="1"/>
  <c r="O61" i="23" s="1"/>
  <c r="O62" i="23" s="1"/>
  <c r="O63" i="23" s="1"/>
  <c r="O64" i="23" s="1"/>
  <c r="O65" i="23" s="1"/>
  <c r="W40" i="23"/>
  <c r="Y40" i="23"/>
  <c r="S40" i="23"/>
  <c r="O41" i="22"/>
  <c r="O42" i="22" s="1"/>
  <c r="O43" i="22" s="1"/>
  <c r="O44" i="22" s="1"/>
  <c r="O45" i="22" s="1"/>
  <c r="O46" i="22" s="1"/>
  <c r="O47" i="22" s="1"/>
  <c r="O48" i="22" s="1"/>
  <c r="O49" i="22" s="1"/>
  <c r="O50" i="22" s="1"/>
  <c r="O51" i="22" s="1"/>
  <c r="O52" i="22" s="1"/>
  <c r="O53" i="22" s="1"/>
  <c r="O54" i="22" s="1"/>
  <c r="O55" i="22" s="1"/>
  <c r="O56" i="22" s="1"/>
  <c r="O57" i="22" s="1"/>
  <c r="O58" i="22" s="1"/>
  <c r="O59" i="22" s="1"/>
  <c r="O60" i="22" s="1"/>
  <c r="O61" i="22" s="1"/>
  <c r="O62" i="22" s="1"/>
  <c r="O63" i="22" s="1"/>
  <c r="O64" i="22" s="1"/>
  <c r="S40" i="22"/>
  <c r="T40" i="22"/>
  <c r="Y40" i="22"/>
  <c r="W40" i="22"/>
  <c r="O41" i="24"/>
  <c r="O42" i="24" s="1"/>
  <c r="O43" i="24" s="1"/>
  <c r="O44" i="24" s="1"/>
  <c r="O45" i="24" s="1"/>
  <c r="O46" i="24" s="1"/>
  <c r="O47" i="24" s="1"/>
  <c r="O48" i="24" s="1"/>
  <c r="O49" i="24" s="1"/>
  <c r="O50" i="24" s="1"/>
  <c r="O51" i="24" s="1"/>
  <c r="O52" i="24" s="1"/>
  <c r="O53" i="24" s="1"/>
  <c r="O54" i="24" s="1"/>
  <c r="O55" i="24" s="1"/>
  <c r="O56" i="24" s="1"/>
  <c r="O57" i="24" s="1"/>
  <c r="O58" i="24" s="1"/>
  <c r="O59" i="24" s="1"/>
  <c r="O60" i="24" s="1"/>
  <c r="O61" i="24" s="1"/>
  <c r="O62" i="24" s="1"/>
  <c r="O63" i="24" s="1"/>
  <c r="O64" i="24" s="1"/>
  <c r="O65" i="24" s="1"/>
  <c r="T40" i="24"/>
  <c r="Y40" i="24"/>
  <c r="S40" i="24"/>
  <c r="W40" i="24"/>
  <c r="O41" i="21"/>
  <c r="O42" i="21" s="1"/>
  <c r="O43" i="21" s="1"/>
  <c r="O44" i="21" s="1"/>
  <c r="O45" i="21" s="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W40" i="21"/>
  <c r="T40" i="21"/>
  <c r="S40" i="21"/>
  <c r="Y40" i="21"/>
  <c r="P39" i="19"/>
  <c r="AC39" i="19" s="1"/>
  <c r="AM39" i="19" s="1"/>
  <c r="AS67" i="12"/>
  <c r="N67" i="10"/>
  <c r="R67" i="10"/>
  <c r="R67" i="12"/>
  <c r="N67" i="12"/>
  <c r="I40" i="19"/>
  <c r="Q40" i="19" s="1"/>
  <c r="J40" i="20"/>
  <c r="K40" i="20" s="1"/>
  <c r="L40" i="20" s="1"/>
  <c r="O40" i="20"/>
  <c r="V39" i="19"/>
  <c r="AI39" i="19" s="1"/>
  <c r="AS39" i="19" s="1"/>
  <c r="Q39" i="19"/>
  <c r="AD39" i="19" s="1"/>
  <c r="AN39" i="19" s="1"/>
  <c r="W39" i="19"/>
  <c r="AJ39" i="19" s="1"/>
  <c r="AT39" i="19" s="1"/>
  <c r="H31" i="10"/>
  <c r="G31" i="10"/>
  <c r="E31" i="10"/>
  <c r="D31" i="10"/>
  <c r="B31" i="10"/>
  <c r="H30" i="10"/>
  <c r="G30" i="10"/>
  <c r="E30" i="10"/>
  <c r="D30" i="10"/>
  <c r="B30" i="10"/>
  <c r="A30" i="10"/>
  <c r="H29" i="10"/>
  <c r="G29" i="10"/>
  <c r="E29" i="10"/>
  <c r="D29" i="10"/>
  <c r="B29" i="10"/>
  <c r="A29" i="10"/>
  <c r="H28" i="10"/>
  <c r="G28" i="10"/>
  <c r="E28" i="10"/>
  <c r="D28" i="10"/>
  <c r="B28" i="10"/>
  <c r="A28" i="10"/>
  <c r="H27" i="10"/>
  <c r="G27" i="10"/>
  <c r="E27" i="10"/>
  <c r="D27" i="10"/>
  <c r="B27" i="10"/>
  <c r="A27" i="10"/>
  <c r="H26" i="10"/>
  <c r="G26" i="10"/>
  <c r="E26" i="10"/>
  <c r="D26" i="10"/>
  <c r="B26" i="10"/>
  <c r="A26" i="10"/>
  <c r="H25" i="10"/>
  <c r="G25" i="10"/>
  <c r="E25" i="10"/>
  <c r="D25" i="10"/>
  <c r="B25" i="10"/>
  <c r="A25" i="10"/>
  <c r="H24" i="10"/>
  <c r="G24" i="10"/>
  <c r="E24" i="10"/>
  <c r="D24" i="10"/>
  <c r="B24" i="10"/>
  <c r="A24" i="10"/>
  <c r="H23" i="10"/>
  <c r="G23" i="10"/>
  <c r="E23" i="10"/>
  <c r="D23" i="10"/>
  <c r="B23" i="10"/>
  <c r="A23" i="10"/>
  <c r="H22" i="10"/>
  <c r="G22" i="10"/>
  <c r="E22" i="10"/>
  <c r="D22" i="10"/>
  <c r="B22" i="10"/>
  <c r="A22" i="10"/>
  <c r="H21" i="10"/>
  <c r="G21" i="10"/>
  <c r="E21" i="10"/>
  <c r="D21" i="10"/>
  <c r="B21" i="10"/>
  <c r="A21" i="10"/>
  <c r="H20" i="10"/>
  <c r="G20" i="10"/>
  <c r="E20" i="10"/>
  <c r="D20" i="10"/>
  <c r="B20" i="10"/>
  <c r="A20" i="10"/>
  <c r="H19" i="10"/>
  <c r="G19" i="10"/>
  <c r="E19" i="10"/>
  <c r="D19" i="10"/>
  <c r="B19" i="10"/>
  <c r="A19" i="10"/>
  <c r="H18" i="10"/>
  <c r="G18" i="10"/>
  <c r="E18" i="10"/>
  <c r="D18" i="10"/>
  <c r="B18" i="10"/>
  <c r="A18" i="10"/>
  <c r="H17" i="10"/>
  <c r="G17" i="10"/>
  <c r="E17" i="10"/>
  <c r="D17" i="10"/>
  <c r="B17" i="10"/>
  <c r="A17" i="10"/>
  <c r="H16" i="10"/>
  <c r="G16" i="10"/>
  <c r="E16" i="10"/>
  <c r="D16" i="10"/>
  <c r="B16" i="10"/>
  <c r="A16" i="10"/>
  <c r="A5" i="10"/>
  <c r="A6" i="10"/>
  <c r="A7" i="10"/>
  <c r="A8" i="10"/>
  <c r="A9" i="10"/>
  <c r="A10" i="10"/>
  <c r="A11" i="10"/>
  <c r="A12" i="10"/>
  <c r="A13" i="10"/>
  <c r="A14" i="10"/>
  <c r="A15" i="10"/>
  <c r="H15" i="10"/>
  <c r="G15" i="10"/>
  <c r="E15" i="10"/>
  <c r="D15" i="10"/>
  <c r="B15" i="10"/>
  <c r="H14" i="10"/>
  <c r="G14" i="10"/>
  <c r="C14" i="10"/>
  <c r="B14" i="10"/>
  <c r="H13" i="10"/>
  <c r="G13" i="10"/>
  <c r="C13" i="10"/>
  <c r="B13" i="10"/>
  <c r="H12" i="10"/>
  <c r="F12" i="10"/>
  <c r="C12" i="10"/>
  <c r="B12" i="10"/>
  <c r="H11" i="10"/>
  <c r="F11" i="10"/>
  <c r="C11" i="10"/>
  <c r="B11" i="10"/>
  <c r="H10" i="10"/>
  <c r="F10" i="10"/>
  <c r="C10" i="10"/>
  <c r="B10" i="10"/>
  <c r="H9" i="10"/>
  <c r="F9" i="10"/>
  <c r="C9" i="10"/>
  <c r="B9" i="10"/>
  <c r="H8" i="10"/>
  <c r="F8" i="10"/>
  <c r="C8" i="10"/>
  <c r="B8" i="10"/>
  <c r="H7" i="10"/>
  <c r="F7" i="10"/>
  <c r="C7" i="10"/>
  <c r="B7" i="10"/>
  <c r="H6" i="10"/>
  <c r="F6" i="10"/>
  <c r="C6" i="10"/>
  <c r="B6" i="10"/>
  <c r="H5" i="10"/>
  <c r="F5" i="10"/>
  <c r="C5" i="10"/>
  <c r="B5" i="10"/>
  <c r="H4" i="10"/>
  <c r="F4" i="10"/>
  <c r="C4" i="10"/>
  <c r="B4" i="10"/>
  <c r="A4" i="10"/>
  <c r="A31" i="14"/>
  <c r="O65" i="22" l="1"/>
  <c r="Y40" i="25"/>
  <c r="W44" i="28"/>
  <c r="Y43" i="28"/>
  <c r="H43" i="29"/>
  <c r="Y43" i="29" s="1"/>
  <c r="C43" i="29"/>
  <c r="T43" i="29" s="1"/>
  <c r="J41" i="29"/>
  <c r="K41" i="29" s="1"/>
  <c r="L41" i="29" s="1"/>
  <c r="F43" i="29"/>
  <c r="W43" i="29" s="1"/>
  <c r="AO40" i="29"/>
  <c r="AN40" i="29"/>
  <c r="Z41" i="29"/>
  <c r="B42" i="29"/>
  <c r="S42" i="29" s="1"/>
  <c r="X44" i="28"/>
  <c r="Y44" i="28" s="1"/>
  <c r="B47" i="28"/>
  <c r="C47" i="28"/>
  <c r="H46" i="28"/>
  <c r="F47" i="28"/>
  <c r="I45" i="28"/>
  <c r="O66" i="26"/>
  <c r="I71" i="26" s="1"/>
  <c r="I74" i="26" s="1"/>
  <c r="AI40" i="26"/>
  <c r="BA40" i="26"/>
  <c r="AA40" i="26"/>
  <c r="AB40" i="26" s="1"/>
  <c r="AC40" i="26" s="1"/>
  <c r="BK40" i="26"/>
  <c r="AD40" i="26"/>
  <c r="AZ40" i="26"/>
  <c r="AU40" i="26"/>
  <c r="AH40" i="26"/>
  <c r="AL40" i="26"/>
  <c r="AT40" i="26"/>
  <c r="AX40" i="26"/>
  <c r="P41" i="25"/>
  <c r="AT41" i="25"/>
  <c r="AU41" i="25" s="1"/>
  <c r="AM41" i="25"/>
  <c r="B42" i="25" s="1"/>
  <c r="AS41" i="25"/>
  <c r="H42" i="25" s="1"/>
  <c r="AN41" i="25"/>
  <c r="C42" i="25" s="1"/>
  <c r="AQ41" i="25"/>
  <c r="F42" i="25" s="1"/>
  <c r="AJ41" i="25"/>
  <c r="J41" i="25"/>
  <c r="K41" i="25" s="1"/>
  <c r="L41" i="25" s="1"/>
  <c r="AD41" i="25"/>
  <c r="Q41" i="25"/>
  <c r="AI41" i="25"/>
  <c r="AG41" i="25"/>
  <c r="V41" i="25"/>
  <c r="T41" i="25"/>
  <c r="B41" i="21"/>
  <c r="Z40" i="21"/>
  <c r="AM40" i="21" s="1"/>
  <c r="AU40" i="24"/>
  <c r="C41" i="24" s="1"/>
  <c r="T41" i="24" s="1"/>
  <c r="C41" i="21"/>
  <c r="T41" i="21" s="1"/>
  <c r="Z40" i="23"/>
  <c r="AT40" i="23" s="1"/>
  <c r="F41" i="21"/>
  <c r="W41" i="21" s="1"/>
  <c r="O66" i="24"/>
  <c r="I71" i="24" s="1"/>
  <c r="I74" i="24" s="1"/>
  <c r="BH40" i="22"/>
  <c r="F41" i="22" s="1"/>
  <c r="W41" i="22" s="1"/>
  <c r="O66" i="21"/>
  <c r="I71" i="21" s="1"/>
  <c r="AX40" i="24"/>
  <c r="F41" i="24" s="1"/>
  <c r="W41" i="24" s="1"/>
  <c r="BE40" i="22"/>
  <c r="C41" i="22" s="1"/>
  <c r="T41" i="22" s="1"/>
  <c r="H41" i="21"/>
  <c r="Y41" i="21" s="1"/>
  <c r="AZ40" i="24"/>
  <c r="H41" i="24" s="1"/>
  <c r="Y41" i="24" s="1"/>
  <c r="BJ40" i="22"/>
  <c r="H41" i="22" s="1"/>
  <c r="Y41" i="22" s="1"/>
  <c r="AT40" i="24"/>
  <c r="B41" i="24" s="1"/>
  <c r="Z40" i="24"/>
  <c r="AN40" i="24" s="1"/>
  <c r="Z40" i="22"/>
  <c r="AX40" i="22" s="1"/>
  <c r="BD40" i="22"/>
  <c r="B41" i="22" s="1"/>
  <c r="V40" i="19"/>
  <c r="AG40" i="19"/>
  <c r="P40" i="19"/>
  <c r="J40" i="19"/>
  <c r="K40" i="19" s="1"/>
  <c r="L40" i="19" s="1"/>
  <c r="AD40" i="19"/>
  <c r="AS40" i="19"/>
  <c r="AC40" i="19"/>
  <c r="AJ40" i="19"/>
  <c r="AM40" i="19"/>
  <c r="AI40" i="19"/>
  <c r="T40" i="19"/>
  <c r="AQ40" i="19"/>
  <c r="O41" i="20"/>
  <c r="O42" i="20" s="1"/>
  <c r="O43" i="20" s="1"/>
  <c r="O44" i="20" s="1"/>
  <c r="O45" i="20" s="1"/>
  <c r="O46" i="20" s="1"/>
  <c r="O47" i="20" s="1"/>
  <c r="O48" i="20" s="1"/>
  <c r="O49" i="20" s="1"/>
  <c r="O50" i="20" s="1"/>
  <c r="O51" i="20" s="1"/>
  <c r="O52" i="20" s="1"/>
  <c r="O53" i="20" s="1"/>
  <c r="O54" i="20" s="1"/>
  <c r="O55" i="20" s="1"/>
  <c r="O56" i="20" s="1"/>
  <c r="O57" i="20" s="1"/>
  <c r="O58" i="20" s="1"/>
  <c r="O59" i="20" s="1"/>
  <c r="O60" i="20" s="1"/>
  <c r="O61" i="20" s="1"/>
  <c r="O62" i="20" s="1"/>
  <c r="O63" i="20" s="1"/>
  <c r="O64" i="20" s="1"/>
  <c r="O65" i="20" s="1"/>
  <c r="O66" i="20" s="1"/>
  <c r="T40" i="20"/>
  <c r="S40" i="20"/>
  <c r="W40" i="20"/>
  <c r="Y40" i="20"/>
  <c r="AN40" i="19"/>
  <c r="O31" i="10"/>
  <c r="N31" i="10"/>
  <c r="H31" i="9"/>
  <c r="G31" i="9"/>
  <c r="E31" i="9"/>
  <c r="D31" i="9"/>
  <c r="B31" i="9"/>
  <c r="A31" i="9"/>
  <c r="A67" i="9" s="1"/>
  <c r="H31" i="7"/>
  <c r="G31" i="7"/>
  <c r="E31" i="7"/>
  <c r="D31" i="7"/>
  <c r="B31" i="7"/>
  <c r="A31" i="7"/>
  <c r="H31" i="4"/>
  <c r="G31" i="4"/>
  <c r="E31" i="4"/>
  <c r="D31" i="4"/>
  <c r="B31" i="4"/>
  <c r="A31" i="4"/>
  <c r="A30" i="14" s="1"/>
  <c r="I74" i="21" l="1"/>
  <c r="C27" i="8"/>
  <c r="BS40" i="24"/>
  <c r="AI40" i="23"/>
  <c r="AL40" i="23"/>
  <c r="O66" i="22"/>
  <c r="I71" i="22" s="1"/>
  <c r="AX40" i="23"/>
  <c r="AU40" i="23"/>
  <c r="AT40" i="22"/>
  <c r="AH40" i="22"/>
  <c r="AN40" i="23"/>
  <c r="AP40" i="29"/>
  <c r="F44" i="29"/>
  <c r="W44" i="29" s="1"/>
  <c r="C44" i="29"/>
  <c r="T44" i="29" s="1"/>
  <c r="AD41" i="29"/>
  <c r="AA41" i="29"/>
  <c r="AB41" i="29" s="1"/>
  <c r="AC41" i="29" s="1"/>
  <c r="AK41" i="29"/>
  <c r="AH41" i="29"/>
  <c r="AM41" i="29"/>
  <c r="AG41" i="29"/>
  <c r="I42" i="29"/>
  <c r="H44" i="29"/>
  <c r="Y44" i="29" s="1"/>
  <c r="H47" i="28"/>
  <c r="I47" i="28" s="1"/>
  <c r="I46" i="28"/>
  <c r="J45" i="28"/>
  <c r="K45" i="28" s="1"/>
  <c r="L45" i="28" s="1"/>
  <c r="Q45" i="28"/>
  <c r="T45" i="28"/>
  <c r="P45" i="28"/>
  <c r="F48" i="28"/>
  <c r="C48" i="28"/>
  <c r="V45" i="28"/>
  <c r="B48" i="28"/>
  <c r="BH40" i="26"/>
  <c r="F41" i="26" s="1"/>
  <c r="BE40" i="26"/>
  <c r="C41" i="26" s="1"/>
  <c r="BD40" i="26"/>
  <c r="BJ40" i="26"/>
  <c r="H41" i="26" s="1"/>
  <c r="Y41" i="26" s="1"/>
  <c r="AO40" i="26"/>
  <c r="AP40" i="26"/>
  <c r="X41" i="25"/>
  <c r="I42" i="25"/>
  <c r="P42" i="25" s="1"/>
  <c r="W41" i="25"/>
  <c r="BP40" i="24"/>
  <c r="AZ40" i="22"/>
  <c r="BE41" i="22"/>
  <c r="C42" i="22" s="1"/>
  <c r="T42" i="22" s="1"/>
  <c r="AL40" i="22"/>
  <c r="AZ40" i="23"/>
  <c r="AI40" i="24"/>
  <c r="AH40" i="24"/>
  <c r="AZ41" i="24"/>
  <c r="H42" i="24" s="1"/>
  <c r="Y42" i="24" s="1"/>
  <c r="AI40" i="22"/>
  <c r="AH40" i="23"/>
  <c r="AU41" i="24"/>
  <c r="C42" i="24" s="1"/>
  <c r="T42" i="24" s="1"/>
  <c r="C42" i="21"/>
  <c r="T42" i="21" s="1"/>
  <c r="AA40" i="21"/>
  <c r="AB40" i="21" s="1"/>
  <c r="AC40" i="21" s="1"/>
  <c r="AD40" i="21"/>
  <c r="O66" i="23"/>
  <c r="I71" i="23" s="1"/>
  <c r="I74" i="23" s="1"/>
  <c r="BO40" i="24"/>
  <c r="AX41" i="24"/>
  <c r="F42" i="24" s="1"/>
  <c r="W42" i="24" s="1"/>
  <c r="F42" i="21"/>
  <c r="W42" i="21" s="1"/>
  <c r="AG40" i="21"/>
  <c r="BJ41" i="22"/>
  <c r="H42" i="22" s="1"/>
  <c r="Y42" i="22" s="1"/>
  <c r="BK40" i="22"/>
  <c r="BA40" i="22"/>
  <c r="AD40" i="22"/>
  <c r="AA40" i="22"/>
  <c r="AB40" i="22" s="1"/>
  <c r="AC40" i="22" s="1"/>
  <c r="BL40" i="22"/>
  <c r="BH41" i="22"/>
  <c r="F42" i="22" s="1"/>
  <c r="W42" i="22" s="1"/>
  <c r="AD40" i="24"/>
  <c r="BB40" i="24"/>
  <c r="AA40" i="24"/>
  <c r="AB40" i="24" s="1"/>
  <c r="AC40" i="24" s="1"/>
  <c r="BV40" i="24"/>
  <c r="BA40" i="24"/>
  <c r="I41" i="24"/>
  <c r="S41" i="24"/>
  <c r="BU40" i="24"/>
  <c r="AU40" i="22"/>
  <c r="BA40" i="23"/>
  <c r="AA40" i="23"/>
  <c r="AB40" i="23" s="1"/>
  <c r="AC40" i="23" s="1"/>
  <c r="AD40" i="23"/>
  <c r="BK40" i="23"/>
  <c r="I41" i="22"/>
  <c r="S41" i="22"/>
  <c r="AN40" i="22"/>
  <c r="H42" i="21"/>
  <c r="Y42" i="21" s="1"/>
  <c r="AL40" i="24"/>
  <c r="AK40" i="21"/>
  <c r="AH40" i="21"/>
  <c r="S41" i="21"/>
  <c r="I41" i="21"/>
  <c r="W40" i="19"/>
  <c r="X40" i="19"/>
  <c r="Z40" i="20"/>
  <c r="AU40" i="20" s="1"/>
  <c r="O70" i="20"/>
  <c r="O67" i="20"/>
  <c r="O68" i="20" s="1"/>
  <c r="O69" i="20" s="1"/>
  <c r="R67" i="9"/>
  <c r="N67" i="9"/>
  <c r="AF67" i="9"/>
  <c r="A29" i="12"/>
  <c r="A65" i="12" s="1"/>
  <c r="B29" i="12"/>
  <c r="D29" i="12"/>
  <c r="E29" i="12"/>
  <c r="G29" i="12"/>
  <c r="H29" i="12"/>
  <c r="N29" i="12"/>
  <c r="O29" i="12"/>
  <c r="A30" i="12"/>
  <c r="A66" i="12" s="1"/>
  <c r="B30" i="12"/>
  <c r="D30" i="12"/>
  <c r="E30" i="12"/>
  <c r="G30" i="12"/>
  <c r="H30" i="12"/>
  <c r="N30" i="12"/>
  <c r="O30" i="12"/>
  <c r="N29" i="10"/>
  <c r="O29" i="10"/>
  <c r="N30" i="10"/>
  <c r="O30" i="10"/>
  <c r="A65" i="10"/>
  <c r="A66" i="10"/>
  <c r="A30" i="9"/>
  <c r="A66" i="9" s="1"/>
  <c r="B30" i="9"/>
  <c r="D30" i="9"/>
  <c r="E30" i="9"/>
  <c r="G30" i="9"/>
  <c r="H30" i="9"/>
  <c r="A5" i="7"/>
  <c r="A6" i="7"/>
  <c r="A7" i="7"/>
  <c r="A8" i="7"/>
  <c r="A9" i="7"/>
  <c r="A10" i="7"/>
  <c r="A11" i="7"/>
  <c r="A12" i="7"/>
  <c r="A13" i="7"/>
  <c r="A14" i="7"/>
  <c r="A15" i="7"/>
  <c r="A16" i="7"/>
  <c r="A17" i="7"/>
  <c r="A18" i="7"/>
  <c r="A19" i="7"/>
  <c r="A20" i="7"/>
  <c r="A21" i="7"/>
  <c r="A22" i="7"/>
  <c r="A23" i="7"/>
  <c r="A24" i="7"/>
  <c r="A25" i="7"/>
  <c r="A26" i="7"/>
  <c r="A27" i="7"/>
  <c r="A28" i="7"/>
  <c r="A29" i="7"/>
  <c r="A30" i="7"/>
  <c r="B30" i="7"/>
  <c r="D30" i="7"/>
  <c r="E30" i="7"/>
  <c r="G30" i="7"/>
  <c r="H30" i="7"/>
  <c r="A30" i="4"/>
  <c r="B30" i="4"/>
  <c r="D30" i="4"/>
  <c r="E30" i="4"/>
  <c r="G30" i="4"/>
  <c r="H30" i="4"/>
  <c r="I74" i="22" l="1"/>
  <c r="B27" i="8"/>
  <c r="O71" i="20"/>
  <c r="I76" i="20" s="1"/>
  <c r="I79" i="20" s="1"/>
  <c r="Y40" i="19"/>
  <c r="J47" i="28"/>
  <c r="K47" i="28" s="1"/>
  <c r="L47" i="28" s="1"/>
  <c r="AP40" i="22"/>
  <c r="J42" i="29"/>
  <c r="K42" i="29" s="1"/>
  <c r="L42" i="29" s="1"/>
  <c r="C45" i="29"/>
  <c r="T45" i="29" s="1"/>
  <c r="AO41" i="29"/>
  <c r="AN41" i="29"/>
  <c r="Z42" i="29"/>
  <c r="B43" i="29"/>
  <c r="S43" i="29" s="1"/>
  <c r="H45" i="29"/>
  <c r="Y45" i="29" s="1"/>
  <c r="F45" i="29"/>
  <c r="W45" i="29" s="1"/>
  <c r="C49" i="28"/>
  <c r="J46" i="28"/>
  <c r="K46" i="28" s="1"/>
  <c r="L46" i="28" s="1"/>
  <c r="T46" i="28"/>
  <c r="P46" i="28"/>
  <c r="Q46" i="28"/>
  <c r="P47" i="28"/>
  <c r="B49" i="28"/>
  <c r="T47" i="28"/>
  <c r="V46" i="28"/>
  <c r="Q47" i="28"/>
  <c r="W45" i="28"/>
  <c r="X45" i="28"/>
  <c r="G49" i="28"/>
  <c r="H48" i="28"/>
  <c r="V47" i="28"/>
  <c r="B41" i="26"/>
  <c r="S41" i="26" s="1"/>
  <c r="BL40" i="26"/>
  <c r="AQ40" i="26"/>
  <c r="AI42" i="25"/>
  <c r="V42" i="25"/>
  <c r="Y41" i="25"/>
  <c r="T42" i="25"/>
  <c r="AD42" i="25"/>
  <c r="Q42" i="25"/>
  <c r="AQ42" i="25"/>
  <c r="F43" i="25" s="1"/>
  <c r="AJ42" i="25"/>
  <c r="J42" i="25"/>
  <c r="K42" i="25" s="1"/>
  <c r="L42" i="25" s="1"/>
  <c r="AN42" i="25"/>
  <c r="C43" i="25" s="1"/>
  <c r="AS42" i="25"/>
  <c r="H43" i="25" s="1"/>
  <c r="AT42" i="25"/>
  <c r="AU42" i="25" s="1"/>
  <c r="AM42" i="25"/>
  <c r="B43" i="25" s="1"/>
  <c r="AG42" i="25"/>
  <c r="AC42" i="25"/>
  <c r="J41" i="22"/>
  <c r="K41" i="22" s="1"/>
  <c r="L41" i="22" s="1"/>
  <c r="J41" i="24"/>
  <c r="K41" i="24" s="1"/>
  <c r="L41" i="24" s="1"/>
  <c r="AO40" i="21"/>
  <c r="AN40" i="21"/>
  <c r="Z41" i="22"/>
  <c r="AH41" i="22" s="1"/>
  <c r="BD41" i="22"/>
  <c r="B42" i="22" s="1"/>
  <c r="Z41" i="21"/>
  <c r="AG41" i="21" s="1"/>
  <c r="B42" i="21"/>
  <c r="BJ40" i="23"/>
  <c r="H41" i="23" s="1"/>
  <c r="Y41" i="23" s="1"/>
  <c r="BH40" i="23"/>
  <c r="F41" i="23" s="1"/>
  <c r="W41" i="23" s="1"/>
  <c r="BE40" i="23"/>
  <c r="C41" i="23" s="1"/>
  <c r="T41" i="23" s="1"/>
  <c r="BD40" i="23"/>
  <c r="BJ42" i="22"/>
  <c r="H43" i="22" s="1"/>
  <c r="Y43" i="22" s="1"/>
  <c r="F43" i="21"/>
  <c r="W43" i="21" s="1"/>
  <c r="BE42" i="22"/>
  <c r="C43" i="22" s="1"/>
  <c r="T43" i="22" s="1"/>
  <c r="H43" i="21"/>
  <c r="Y43" i="21" s="1"/>
  <c r="AZ42" i="24"/>
  <c r="H43" i="24" s="1"/>
  <c r="Y43" i="24" s="1"/>
  <c r="AO40" i="22"/>
  <c r="J41" i="21"/>
  <c r="K41" i="21" s="1"/>
  <c r="L41" i="21" s="1"/>
  <c r="AT41" i="24"/>
  <c r="B42" i="24" s="1"/>
  <c r="Z41" i="24"/>
  <c r="BO41" i="24" s="1"/>
  <c r="BH42" i="22"/>
  <c r="F43" i="22" s="1"/>
  <c r="W43" i="22" s="1"/>
  <c r="AO40" i="23"/>
  <c r="AP40" i="23"/>
  <c r="C43" i="21"/>
  <c r="T43" i="21" s="1"/>
  <c r="AX42" i="24"/>
  <c r="F43" i="24" s="1"/>
  <c r="W43" i="24" s="1"/>
  <c r="AU42" i="24"/>
  <c r="C43" i="24" s="1"/>
  <c r="T43" i="24" s="1"/>
  <c r="AO40" i="24"/>
  <c r="AP40" i="24"/>
  <c r="N66" i="10"/>
  <c r="AG66" i="10"/>
  <c r="AS66" i="10" s="1"/>
  <c r="BC66" i="10" s="1"/>
  <c r="AN40" i="20"/>
  <c r="AI40" i="20"/>
  <c r="AZ40" i="20"/>
  <c r="BK40" i="20"/>
  <c r="BA40" i="20"/>
  <c r="AA40" i="20"/>
  <c r="AB40" i="20" s="1"/>
  <c r="AC40" i="20" s="1"/>
  <c r="AD40" i="20"/>
  <c r="AL40" i="20"/>
  <c r="AH40" i="20"/>
  <c r="AX40" i="20"/>
  <c r="AT40" i="20"/>
  <c r="A29" i="14"/>
  <c r="N65" i="10"/>
  <c r="R65" i="10"/>
  <c r="AS66" i="12"/>
  <c r="N66" i="12"/>
  <c r="AG66" i="12"/>
  <c r="R66" i="12"/>
  <c r="AS65" i="12"/>
  <c r="AG65" i="12"/>
  <c r="R65" i="12"/>
  <c r="N65" i="12"/>
  <c r="N66" i="9"/>
  <c r="R66" i="9"/>
  <c r="AF66" i="9"/>
  <c r="R66" i="10"/>
  <c r="AG65" i="10"/>
  <c r="AS65" i="10" s="1"/>
  <c r="BC65" i="10" s="1"/>
  <c r="B1" i="14"/>
  <c r="C1" i="14"/>
  <c r="D1" i="14"/>
  <c r="I27" i="8" l="1"/>
  <c r="AQ40" i="22"/>
  <c r="AP40" i="21"/>
  <c r="AP41" i="29"/>
  <c r="AA42" i="29"/>
  <c r="AB42" i="29" s="1"/>
  <c r="AC42" i="29" s="1"/>
  <c r="AD42" i="29"/>
  <c r="AK42" i="29"/>
  <c r="AM42" i="29"/>
  <c r="AH42" i="29"/>
  <c r="H46" i="29"/>
  <c r="Y46" i="29" s="1"/>
  <c r="C46" i="29"/>
  <c r="T46" i="29" s="1"/>
  <c r="AG42" i="29"/>
  <c r="F46" i="29"/>
  <c r="W46" i="29" s="1"/>
  <c r="I43" i="29"/>
  <c r="H49" i="28"/>
  <c r="I49" i="28" s="1"/>
  <c r="U49" i="28" s="1"/>
  <c r="X47" i="28"/>
  <c r="W47" i="28"/>
  <c r="I48" i="28"/>
  <c r="V48" i="28" s="1"/>
  <c r="Y45" i="28"/>
  <c r="G50" i="28"/>
  <c r="B50" i="28"/>
  <c r="X46" i="28"/>
  <c r="W46" i="28"/>
  <c r="C50" i="28"/>
  <c r="I41" i="26"/>
  <c r="W42" i="25"/>
  <c r="X42" i="25"/>
  <c r="I43" i="25"/>
  <c r="AD43" i="25" s="1"/>
  <c r="AH41" i="24"/>
  <c r="BJ43" i="22"/>
  <c r="H44" i="22" s="1"/>
  <c r="Y44" i="22" s="1"/>
  <c r="AU43" i="24"/>
  <c r="C44" i="24" s="1"/>
  <c r="T44" i="24" s="1"/>
  <c r="AQ40" i="23"/>
  <c r="S42" i="22"/>
  <c r="I42" i="22"/>
  <c r="B41" i="23"/>
  <c r="BL40" i="23"/>
  <c r="BL41" i="22"/>
  <c r="AA41" i="22"/>
  <c r="AB41" i="22" s="1"/>
  <c r="AC41" i="22" s="1"/>
  <c r="BK41" i="22"/>
  <c r="BA41" i="22"/>
  <c r="AD41" i="22"/>
  <c r="AN41" i="22"/>
  <c r="AX41" i="22"/>
  <c r="AL41" i="22"/>
  <c r="AO41" i="22" s="1"/>
  <c r="AU41" i="22"/>
  <c r="AI41" i="22"/>
  <c r="AZ41" i="22"/>
  <c r="C44" i="21"/>
  <c r="T44" i="21" s="1"/>
  <c r="AQ40" i="24"/>
  <c r="S42" i="21"/>
  <c r="I42" i="21"/>
  <c r="AX43" i="24"/>
  <c r="F44" i="24" s="1"/>
  <c r="W44" i="24" s="1"/>
  <c r="BH43" i="22"/>
  <c r="F44" i="22" s="1"/>
  <c r="W44" i="22" s="1"/>
  <c r="AT41" i="22"/>
  <c r="AZ43" i="24"/>
  <c r="H44" i="24" s="1"/>
  <c r="Y44" i="24" s="1"/>
  <c r="S42" i="24"/>
  <c r="I42" i="24"/>
  <c r="H44" i="21"/>
  <c r="Y44" i="21" s="1"/>
  <c r="AA41" i="21"/>
  <c r="AB41" i="21" s="1"/>
  <c r="AC41" i="21" s="1"/>
  <c r="AD41" i="21"/>
  <c r="AM41" i="21"/>
  <c r="AH41" i="21"/>
  <c r="AK41" i="21"/>
  <c r="BE43" i="22"/>
  <c r="C44" i="22" s="1"/>
  <c r="T44" i="22" s="1"/>
  <c r="BV41" i="24"/>
  <c r="AD41" i="24"/>
  <c r="AA41" i="24"/>
  <c r="AB41" i="24" s="1"/>
  <c r="AC41" i="24" s="1"/>
  <c r="BA41" i="24"/>
  <c r="BB41" i="24"/>
  <c r="BU41" i="24"/>
  <c r="AI41" i="24"/>
  <c r="BS41" i="24"/>
  <c r="AL41" i="24"/>
  <c r="AN41" i="24"/>
  <c r="BP41" i="24"/>
  <c r="F44" i="21"/>
  <c r="W44" i="21" s="1"/>
  <c r="BJ40" i="20"/>
  <c r="H41" i="20" s="1"/>
  <c r="Y41" i="20" s="1"/>
  <c r="BH40" i="20"/>
  <c r="F41" i="20" s="1"/>
  <c r="W41" i="20" s="1"/>
  <c r="BE40" i="20"/>
  <c r="C41" i="20" s="1"/>
  <c r="T41" i="20" s="1"/>
  <c r="BD40" i="20"/>
  <c r="AP40" i="20"/>
  <c r="AO40" i="20"/>
  <c r="A29" i="8"/>
  <c r="A30" i="8"/>
  <c r="A28" i="8"/>
  <c r="B4" i="9"/>
  <c r="B40" i="9" s="1"/>
  <c r="C4" i="9"/>
  <c r="C40" i="9" s="1"/>
  <c r="F4" i="9"/>
  <c r="F40" i="9" s="1"/>
  <c r="H4" i="9"/>
  <c r="H40" i="9" s="1"/>
  <c r="I39" i="9"/>
  <c r="Z39" i="9" s="1"/>
  <c r="AN39" i="9" s="1"/>
  <c r="B5" i="9"/>
  <c r="C5" i="9"/>
  <c r="F5" i="9"/>
  <c r="H5" i="9"/>
  <c r="B6" i="9"/>
  <c r="C6" i="9"/>
  <c r="F6" i="9"/>
  <c r="H6" i="9"/>
  <c r="B7" i="9"/>
  <c r="C7" i="9"/>
  <c r="F7" i="9"/>
  <c r="H7" i="9"/>
  <c r="B8" i="9"/>
  <c r="C8" i="9"/>
  <c r="F8" i="9"/>
  <c r="H8" i="9"/>
  <c r="B9" i="9"/>
  <c r="C9" i="9"/>
  <c r="F9" i="9"/>
  <c r="H9" i="9"/>
  <c r="B10" i="9"/>
  <c r="C10" i="9"/>
  <c r="F10" i="9"/>
  <c r="H10" i="9"/>
  <c r="B11" i="9"/>
  <c r="C11" i="9"/>
  <c r="F11" i="9"/>
  <c r="H11" i="9"/>
  <c r="B12" i="9"/>
  <c r="C12" i="9"/>
  <c r="F12" i="9"/>
  <c r="H12" i="9"/>
  <c r="B13" i="9"/>
  <c r="C13" i="9"/>
  <c r="G13" i="9"/>
  <c r="H13" i="9"/>
  <c r="B14" i="9"/>
  <c r="C14" i="9"/>
  <c r="G14" i="9"/>
  <c r="H14" i="9"/>
  <c r="B15" i="9"/>
  <c r="D15" i="9"/>
  <c r="E15" i="9"/>
  <c r="G15" i="9"/>
  <c r="H15" i="9"/>
  <c r="B16" i="9"/>
  <c r="D16" i="9"/>
  <c r="E16" i="9"/>
  <c r="G16" i="9"/>
  <c r="H16" i="9"/>
  <c r="B17" i="9"/>
  <c r="D17" i="9"/>
  <c r="E17" i="9"/>
  <c r="G17" i="9"/>
  <c r="H17" i="9"/>
  <c r="B18" i="9"/>
  <c r="D18" i="9"/>
  <c r="E18" i="9"/>
  <c r="G18" i="9"/>
  <c r="H18" i="9"/>
  <c r="B19" i="9"/>
  <c r="D19" i="9"/>
  <c r="E19" i="9"/>
  <c r="G19" i="9"/>
  <c r="H19" i="9"/>
  <c r="B20" i="9"/>
  <c r="D20" i="9"/>
  <c r="E20" i="9"/>
  <c r="G20" i="9"/>
  <c r="H20" i="9"/>
  <c r="B21" i="9"/>
  <c r="D21" i="9"/>
  <c r="E21" i="9"/>
  <c r="G21" i="9"/>
  <c r="H21" i="9"/>
  <c r="B22" i="9"/>
  <c r="D22" i="9"/>
  <c r="E22" i="9"/>
  <c r="G22" i="9"/>
  <c r="H22" i="9"/>
  <c r="B23" i="9"/>
  <c r="D23" i="9"/>
  <c r="E23" i="9"/>
  <c r="G23" i="9"/>
  <c r="H23" i="9"/>
  <c r="B24" i="9"/>
  <c r="D24" i="9"/>
  <c r="E24" i="9"/>
  <c r="G24" i="9"/>
  <c r="H24" i="9"/>
  <c r="B25" i="9"/>
  <c r="D25" i="9"/>
  <c r="E25" i="9"/>
  <c r="G25" i="9"/>
  <c r="H25" i="9"/>
  <c r="B26" i="9"/>
  <c r="D26" i="9"/>
  <c r="E26" i="9"/>
  <c r="G26" i="9"/>
  <c r="H26" i="9"/>
  <c r="B27" i="9"/>
  <c r="D27" i="9"/>
  <c r="E27" i="9"/>
  <c r="G27" i="9"/>
  <c r="H27" i="9"/>
  <c r="B28" i="9"/>
  <c r="D28" i="9"/>
  <c r="E28" i="9"/>
  <c r="G28" i="9"/>
  <c r="H28" i="9"/>
  <c r="B29" i="9"/>
  <c r="D29" i="9"/>
  <c r="E29" i="9"/>
  <c r="G29" i="9"/>
  <c r="H29" i="9"/>
  <c r="A5" i="9"/>
  <c r="A41" i="9" s="1"/>
  <c r="A6" i="9"/>
  <c r="A42" i="9" s="1"/>
  <c r="A7" i="9"/>
  <c r="A43" i="9" s="1"/>
  <c r="R43" i="9" s="1"/>
  <c r="A8" i="9"/>
  <c r="A44" i="9" s="1"/>
  <c r="A9" i="9"/>
  <c r="A45" i="9" s="1"/>
  <c r="N45" i="9" s="1"/>
  <c r="A10" i="9"/>
  <c r="A46" i="9" s="1"/>
  <c r="A11" i="9"/>
  <c r="A47" i="9" s="1"/>
  <c r="R47" i="9" s="1"/>
  <c r="A12" i="9"/>
  <c r="A48" i="9" s="1"/>
  <c r="R48" i="9" s="1"/>
  <c r="A13" i="9"/>
  <c r="A49" i="9" s="1"/>
  <c r="A14" i="9"/>
  <c r="A50" i="9" s="1"/>
  <c r="A15" i="9"/>
  <c r="A51" i="9" s="1"/>
  <c r="AF51" i="9" s="1"/>
  <c r="A16" i="9"/>
  <c r="A52" i="9" s="1"/>
  <c r="N52" i="9" s="1"/>
  <c r="A17" i="9"/>
  <c r="A53" i="9" s="1"/>
  <c r="A18" i="9"/>
  <c r="A54" i="9" s="1"/>
  <c r="A19" i="9"/>
  <c r="A55" i="9" s="1"/>
  <c r="AF55" i="9" s="1"/>
  <c r="A20" i="9"/>
  <c r="A56" i="9" s="1"/>
  <c r="N56" i="9" s="1"/>
  <c r="A21" i="9"/>
  <c r="A57" i="9" s="1"/>
  <c r="AF57" i="9" s="1"/>
  <c r="A22" i="9"/>
  <c r="A58" i="9" s="1"/>
  <c r="A23" i="9"/>
  <c r="A59" i="9" s="1"/>
  <c r="R59" i="9" s="1"/>
  <c r="A24" i="9"/>
  <c r="A60" i="9" s="1"/>
  <c r="N60" i="9" s="1"/>
  <c r="A25" i="9"/>
  <c r="A61" i="9" s="1"/>
  <c r="A26" i="9"/>
  <c r="A62" i="9" s="1"/>
  <c r="R62" i="9" s="1"/>
  <c r="A27" i="9"/>
  <c r="A63" i="9" s="1"/>
  <c r="A28" i="9"/>
  <c r="A64" i="9" s="1"/>
  <c r="A29" i="9"/>
  <c r="A65" i="9" s="1"/>
  <c r="A4" i="9"/>
  <c r="A40" i="9" s="1"/>
  <c r="C2" i="9"/>
  <c r="C37" i="9" s="1"/>
  <c r="D2" i="9"/>
  <c r="D37" i="9" s="1"/>
  <c r="E2" i="9"/>
  <c r="E37" i="9" s="1"/>
  <c r="F2" i="9"/>
  <c r="F37" i="9" s="1"/>
  <c r="G2" i="9"/>
  <c r="G37" i="9" s="1"/>
  <c r="H2" i="9"/>
  <c r="H37" i="9" s="1"/>
  <c r="AM37" i="9" s="1"/>
  <c r="C3" i="9"/>
  <c r="C38" i="9" s="1"/>
  <c r="D3" i="9"/>
  <c r="D38" i="9" s="1"/>
  <c r="E3" i="9"/>
  <c r="E38" i="9" s="1"/>
  <c r="V38" i="9" s="1"/>
  <c r="F3" i="9"/>
  <c r="F38" i="9" s="1"/>
  <c r="AK38" i="9" s="1"/>
  <c r="G3" i="9"/>
  <c r="G38" i="9" s="1"/>
  <c r="H3" i="9"/>
  <c r="H38" i="9" s="1"/>
  <c r="B2" i="9"/>
  <c r="B37" i="9" s="1"/>
  <c r="AG37" i="9" s="1"/>
  <c r="B3" i="9"/>
  <c r="B38" i="9" s="1"/>
  <c r="AG38" i="9" s="1"/>
  <c r="A3" i="9"/>
  <c r="Y39" i="9"/>
  <c r="W39" i="9"/>
  <c r="T39" i="9"/>
  <c r="S39" i="9"/>
  <c r="U39" i="9"/>
  <c r="V39" i="9"/>
  <c r="X39" i="9"/>
  <c r="R39" i="9"/>
  <c r="R38" i="9"/>
  <c r="Z38" i="9"/>
  <c r="O3" i="12"/>
  <c r="N3" i="12"/>
  <c r="R39" i="12"/>
  <c r="AS39" i="12"/>
  <c r="B4" i="12"/>
  <c r="B40" i="12" s="1"/>
  <c r="C4" i="12"/>
  <c r="C40" i="12" s="1"/>
  <c r="F4" i="12"/>
  <c r="F40" i="12" s="1"/>
  <c r="H4" i="12"/>
  <c r="H40" i="12" s="1"/>
  <c r="I39" i="12"/>
  <c r="Z39" i="12" s="1"/>
  <c r="AO39" i="12" s="1"/>
  <c r="BV39" i="12" s="1"/>
  <c r="BA39" i="12" s="1"/>
  <c r="B5" i="12"/>
  <c r="O5" i="12"/>
  <c r="C5" i="12"/>
  <c r="F5" i="12"/>
  <c r="H5" i="12"/>
  <c r="B6" i="12"/>
  <c r="O6" i="12"/>
  <c r="C6" i="12"/>
  <c r="F6" i="12"/>
  <c r="H6" i="12"/>
  <c r="B7" i="12"/>
  <c r="O7" i="12"/>
  <c r="C7" i="12"/>
  <c r="F7" i="12"/>
  <c r="H7" i="12"/>
  <c r="B8" i="12"/>
  <c r="O8" i="12"/>
  <c r="C8" i="12"/>
  <c r="F8" i="12"/>
  <c r="H8" i="12"/>
  <c r="B9" i="12"/>
  <c r="O9" i="12"/>
  <c r="C9" i="12"/>
  <c r="F9" i="12"/>
  <c r="H9" i="12"/>
  <c r="B10" i="12"/>
  <c r="O10" i="12"/>
  <c r="C10" i="12"/>
  <c r="F10" i="12"/>
  <c r="H10" i="12"/>
  <c r="B11" i="12"/>
  <c r="O11" i="12"/>
  <c r="C11" i="12"/>
  <c r="F11" i="12"/>
  <c r="H11" i="12"/>
  <c r="B12" i="12"/>
  <c r="O12" i="12"/>
  <c r="C12" i="12"/>
  <c r="F12" i="12"/>
  <c r="H12" i="12"/>
  <c r="B13" i="12"/>
  <c r="O13" i="12"/>
  <c r="C13" i="12"/>
  <c r="G13" i="12"/>
  <c r="H13" i="12"/>
  <c r="B14" i="12"/>
  <c r="O14" i="12"/>
  <c r="C14" i="12"/>
  <c r="G14" i="12"/>
  <c r="H14" i="12"/>
  <c r="B15" i="12"/>
  <c r="O15" i="12"/>
  <c r="D15" i="12"/>
  <c r="E15" i="12"/>
  <c r="G15" i="12"/>
  <c r="H15" i="12"/>
  <c r="B16" i="12"/>
  <c r="O16" i="12"/>
  <c r="D16" i="12"/>
  <c r="E16" i="12"/>
  <c r="G16" i="12"/>
  <c r="H16" i="12"/>
  <c r="B17" i="12"/>
  <c r="O17" i="12"/>
  <c r="D17" i="12"/>
  <c r="E17" i="12"/>
  <c r="G17" i="12"/>
  <c r="H17" i="12"/>
  <c r="B18" i="12"/>
  <c r="O18" i="12"/>
  <c r="D18" i="12"/>
  <c r="E18" i="12"/>
  <c r="G18" i="12"/>
  <c r="H18" i="12"/>
  <c r="H19" i="12"/>
  <c r="O19" i="12"/>
  <c r="S39" i="12"/>
  <c r="B20" i="12"/>
  <c r="O20" i="12"/>
  <c r="BQ39" i="12"/>
  <c r="AV39" i="12" s="1"/>
  <c r="D20" i="12"/>
  <c r="BR39" i="12"/>
  <c r="AW39" i="12" s="1"/>
  <c r="E20" i="12"/>
  <c r="BT39" i="12"/>
  <c r="AY39" i="12" s="1"/>
  <c r="G20" i="12"/>
  <c r="Y39" i="12"/>
  <c r="H20" i="12"/>
  <c r="B21" i="12"/>
  <c r="O21" i="12"/>
  <c r="D21" i="12"/>
  <c r="E21" i="12"/>
  <c r="G21" i="12"/>
  <c r="H21" i="12"/>
  <c r="B22" i="12"/>
  <c r="O22" i="12"/>
  <c r="D22" i="12"/>
  <c r="E22" i="12"/>
  <c r="G22" i="12"/>
  <c r="H22" i="12"/>
  <c r="B23" i="12"/>
  <c r="O23" i="12"/>
  <c r="D23" i="12"/>
  <c r="E23" i="12"/>
  <c r="G23" i="12"/>
  <c r="H23" i="12"/>
  <c r="B24" i="12"/>
  <c r="O24" i="12"/>
  <c r="D24" i="12"/>
  <c r="E24" i="12"/>
  <c r="G24" i="12"/>
  <c r="H24" i="12"/>
  <c r="H25" i="12"/>
  <c r="O25" i="12"/>
  <c r="B26" i="12"/>
  <c r="O26" i="12"/>
  <c r="D26" i="12"/>
  <c r="E26" i="12"/>
  <c r="G26" i="12"/>
  <c r="H26" i="12"/>
  <c r="B27" i="12"/>
  <c r="O27" i="12"/>
  <c r="D27" i="12"/>
  <c r="E27" i="12"/>
  <c r="G27" i="12"/>
  <c r="H27" i="12"/>
  <c r="B28" i="12"/>
  <c r="O28" i="12"/>
  <c r="D28" i="12"/>
  <c r="E28" i="12"/>
  <c r="G28" i="12"/>
  <c r="H28" i="12"/>
  <c r="BN39" i="12"/>
  <c r="X39" i="12"/>
  <c r="W39" i="12"/>
  <c r="V39" i="12"/>
  <c r="U39" i="12"/>
  <c r="T39" i="12"/>
  <c r="BV38" i="12"/>
  <c r="BA38" i="12"/>
  <c r="BN38" i="12"/>
  <c r="Z38" i="12"/>
  <c r="R38" i="12"/>
  <c r="A28" i="12"/>
  <c r="A64" i="12" s="1"/>
  <c r="A27" i="12"/>
  <c r="A63" i="12" s="1"/>
  <c r="N28" i="12"/>
  <c r="A26" i="12"/>
  <c r="A62" i="12" s="1"/>
  <c r="N27" i="12"/>
  <c r="G25" i="12"/>
  <c r="G61" i="12" s="1"/>
  <c r="E25" i="12"/>
  <c r="E61" i="12" s="1"/>
  <c r="D25" i="12"/>
  <c r="D61" i="12" s="1"/>
  <c r="B25" i="12"/>
  <c r="B61" i="12" s="1"/>
  <c r="A25" i="12"/>
  <c r="A61" i="12" s="1"/>
  <c r="AS61" i="12" s="1"/>
  <c r="N26" i="12"/>
  <c r="A24" i="12"/>
  <c r="A60" i="12" s="1"/>
  <c r="AS60" i="12" s="1"/>
  <c r="N25" i="12"/>
  <c r="A23" i="12"/>
  <c r="A59" i="12" s="1"/>
  <c r="N24" i="12"/>
  <c r="A22" i="12"/>
  <c r="A58" i="12" s="1"/>
  <c r="AS58" i="12" s="1"/>
  <c r="N23" i="12"/>
  <c r="A21" i="12"/>
  <c r="A57" i="12" s="1"/>
  <c r="AS57" i="12" s="1"/>
  <c r="N22" i="12"/>
  <c r="A20" i="12"/>
  <c r="A56" i="12" s="1"/>
  <c r="AS56" i="12" s="1"/>
  <c r="N21" i="12"/>
  <c r="G19" i="12"/>
  <c r="G55" i="12" s="1"/>
  <c r="E19" i="12"/>
  <c r="E55" i="12" s="1"/>
  <c r="D19" i="12"/>
  <c r="D55" i="12" s="1"/>
  <c r="B19" i="12"/>
  <c r="B55" i="12" s="1"/>
  <c r="A19" i="12"/>
  <c r="A55" i="12" s="1"/>
  <c r="AS55" i="12" s="1"/>
  <c r="N20" i="12"/>
  <c r="A18" i="12"/>
  <c r="A54" i="12" s="1"/>
  <c r="N19" i="12"/>
  <c r="A17" i="12"/>
  <c r="A53" i="12" s="1"/>
  <c r="AS53" i="12" s="1"/>
  <c r="N18" i="12"/>
  <c r="A16" i="12"/>
  <c r="A52" i="12" s="1"/>
  <c r="AS52" i="12" s="1"/>
  <c r="N17" i="12"/>
  <c r="A15" i="12"/>
  <c r="A51" i="12" s="1"/>
  <c r="AS51" i="12" s="1"/>
  <c r="N16" i="12"/>
  <c r="A14" i="12"/>
  <c r="A50" i="12" s="1"/>
  <c r="AS50" i="12" s="1"/>
  <c r="N15" i="12"/>
  <c r="A13" i="12"/>
  <c r="A49" i="12" s="1"/>
  <c r="AS49" i="12" s="1"/>
  <c r="N14" i="12"/>
  <c r="A12" i="12"/>
  <c r="A48" i="12" s="1"/>
  <c r="N13" i="12"/>
  <c r="A11" i="12"/>
  <c r="A47" i="12" s="1"/>
  <c r="AS47" i="12" s="1"/>
  <c r="N12" i="12"/>
  <c r="A10" i="12"/>
  <c r="A46" i="12" s="1"/>
  <c r="AS46" i="12" s="1"/>
  <c r="N11" i="12"/>
  <c r="A9" i="12"/>
  <c r="A45" i="12" s="1"/>
  <c r="AS45" i="12" s="1"/>
  <c r="N10" i="12"/>
  <c r="A8" i="12"/>
  <c r="A44" i="12" s="1"/>
  <c r="AS44" i="12" s="1"/>
  <c r="N9" i="12"/>
  <c r="A7" i="12"/>
  <c r="A43" i="12" s="1"/>
  <c r="AS43" i="12" s="1"/>
  <c r="N8" i="12"/>
  <c r="A6" i="12"/>
  <c r="A42" i="12" s="1"/>
  <c r="AS42" i="12" s="1"/>
  <c r="N7" i="12"/>
  <c r="A5" i="12"/>
  <c r="A41" i="12" s="1"/>
  <c r="AS41" i="12" s="1"/>
  <c r="N6" i="12"/>
  <c r="A4" i="12"/>
  <c r="A40" i="12" s="1"/>
  <c r="AS40" i="12" s="1"/>
  <c r="N5" i="12"/>
  <c r="H3" i="12"/>
  <c r="H38" i="12" s="1"/>
  <c r="G3" i="12"/>
  <c r="G38" i="12" s="1"/>
  <c r="F3" i="12"/>
  <c r="F38" i="12" s="1"/>
  <c r="E3" i="12"/>
  <c r="E38" i="12" s="1"/>
  <c r="D3" i="12"/>
  <c r="D38" i="12" s="1"/>
  <c r="AJ38" i="12" s="1"/>
  <c r="BQ38" i="12" s="1"/>
  <c r="AV38" i="12" s="1"/>
  <c r="C3" i="12"/>
  <c r="C38" i="12" s="1"/>
  <c r="B3" i="12"/>
  <c r="B38" i="12" s="1"/>
  <c r="A3" i="12"/>
  <c r="O4" i="12"/>
  <c r="N4" i="12"/>
  <c r="H2" i="12"/>
  <c r="H37" i="12" s="1"/>
  <c r="G2" i="12"/>
  <c r="G37" i="12" s="1"/>
  <c r="AM37" i="12" s="1"/>
  <c r="BT37" i="12" s="1"/>
  <c r="AY37" i="12" s="1"/>
  <c r="F2" i="12"/>
  <c r="F37" i="12" s="1"/>
  <c r="E2" i="12"/>
  <c r="E37" i="12" s="1"/>
  <c r="D2" i="12"/>
  <c r="D37" i="12" s="1"/>
  <c r="C2" i="12"/>
  <c r="C37" i="12" s="1"/>
  <c r="AI37" i="12" s="1"/>
  <c r="BP37" i="12" s="1"/>
  <c r="AU37" i="12" s="1"/>
  <c r="B2" i="12"/>
  <c r="B37" i="12" s="1"/>
  <c r="B40" i="10"/>
  <c r="C40" i="10"/>
  <c r="F40" i="10"/>
  <c r="H40" i="10"/>
  <c r="O5" i="10"/>
  <c r="O6" i="10"/>
  <c r="O7" i="10"/>
  <c r="O8" i="10"/>
  <c r="S39" i="10"/>
  <c r="I39" i="10"/>
  <c r="Z39" i="10"/>
  <c r="AO39" i="10" s="1"/>
  <c r="BA39" i="10" s="1"/>
  <c r="BK39" i="10" s="1"/>
  <c r="O9" i="10"/>
  <c r="O10" i="10"/>
  <c r="O11" i="10"/>
  <c r="O12" i="10"/>
  <c r="T39" i="10"/>
  <c r="W39" i="10"/>
  <c r="Y39" i="10"/>
  <c r="O13" i="10"/>
  <c r="O14" i="10"/>
  <c r="O15" i="10"/>
  <c r="O16" i="10"/>
  <c r="O17" i="10"/>
  <c r="O18" i="10"/>
  <c r="AY39" i="10"/>
  <c r="BI39" i="10" s="1"/>
  <c r="O19" i="10"/>
  <c r="AV39" i="10"/>
  <c r="BF39" i="10" s="1"/>
  <c r="AW39" i="10"/>
  <c r="BG39" i="10" s="1"/>
  <c r="O20" i="10"/>
  <c r="O21" i="10"/>
  <c r="O22" i="10"/>
  <c r="O23" i="10"/>
  <c r="O24" i="10"/>
  <c r="O25" i="10"/>
  <c r="O26" i="10"/>
  <c r="O27" i="10"/>
  <c r="O28" i="10"/>
  <c r="O3" i="10"/>
  <c r="N3" i="10"/>
  <c r="A41" i="10"/>
  <c r="A42" i="10"/>
  <c r="AG42" i="10" s="1"/>
  <c r="AS42" i="10" s="1"/>
  <c r="BC42" i="10" s="1"/>
  <c r="A43" i="10"/>
  <c r="A44" i="10"/>
  <c r="N44" i="10" s="1"/>
  <c r="A45" i="10"/>
  <c r="A46" i="10"/>
  <c r="AG46" i="10" s="1"/>
  <c r="AS46" i="10" s="1"/>
  <c r="BC46" i="10" s="1"/>
  <c r="A47" i="10"/>
  <c r="A48" i="10"/>
  <c r="N48" i="10" s="1"/>
  <c r="A49" i="10"/>
  <c r="R49" i="10" s="1"/>
  <c r="A50" i="10"/>
  <c r="A51" i="10"/>
  <c r="R51" i="10" s="1"/>
  <c r="A52" i="10"/>
  <c r="A53" i="10"/>
  <c r="A54" i="10"/>
  <c r="A55" i="10"/>
  <c r="A56" i="10"/>
  <c r="A57" i="10"/>
  <c r="A58" i="10"/>
  <c r="A59" i="10"/>
  <c r="A60" i="10"/>
  <c r="R60" i="10" s="1"/>
  <c r="A61" i="10"/>
  <c r="A62" i="10"/>
  <c r="A63" i="10"/>
  <c r="A64" i="10"/>
  <c r="A40" i="10"/>
  <c r="H3" i="10"/>
  <c r="H38" i="10" s="1"/>
  <c r="AN38" i="10" s="1"/>
  <c r="AZ38" i="10" s="1"/>
  <c r="BJ38" i="10" s="1"/>
  <c r="G3" i="10"/>
  <c r="G38" i="10" s="1"/>
  <c r="AM38" i="10" s="1"/>
  <c r="AY38" i="10" s="1"/>
  <c r="BI38" i="10" s="1"/>
  <c r="F3" i="10"/>
  <c r="F38" i="10" s="1"/>
  <c r="AL38" i="10" s="1"/>
  <c r="AX38" i="10" s="1"/>
  <c r="BH38" i="10" s="1"/>
  <c r="E3" i="10"/>
  <c r="E38" i="10" s="1"/>
  <c r="D3" i="10"/>
  <c r="D38" i="10" s="1"/>
  <c r="AJ38" i="10" s="1"/>
  <c r="AV38" i="10" s="1"/>
  <c r="BF38" i="10" s="1"/>
  <c r="C3" i="10"/>
  <c r="C38" i="10" s="1"/>
  <c r="B3" i="10"/>
  <c r="B38" i="10" s="1"/>
  <c r="H2" i="10"/>
  <c r="H37" i="10" s="1"/>
  <c r="AN37" i="10" s="1"/>
  <c r="AZ37" i="10" s="1"/>
  <c r="BJ37" i="10" s="1"/>
  <c r="G2" i="10"/>
  <c r="G37" i="10" s="1"/>
  <c r="AM37" i="10" s="1"/>
  <c r="AY37" i="10" s="1"/>
  <c r="BI37" i="10" s="1"/>
  <c r="F2" i="10"/>
  <c r="F37" i="10" s="1"/>
  <c r="AL37" i="10" s="1"/>
  <c r="AX37" i="10" s="1"/>
  <c r="BH37" i="10" s="1"/>
  <c r="E2" i="10"/>
  <c r="E37" i="10" s="1"/>
  <c r="D2" i="10"/>
  <c r="D37" i="10" s="1"/>
  <c r="AJ37" i="10" s="1"/>
  <c r="AV37" i="10" s="1"/>
  <c r="BF37" i="10" s="1"/>
  <c r="C2" i="10"/>
  <c r="C37" i="10" s="1"/>
  <c r="B2" i="10"/>
  <c r="B37" i="10" s="1"/>
  <c r="A3" i="10"/>
  <c r="N5" i="10"/>
  <c r="N6" i="10"/>
  <c r="N7" i="10"/>
  <c r="N8" i="10"/>
  <c r="N9" i="10"/>
  <c r="N10" i="10"/>
  <c r="N11" i="10"/>
  <c r="N12" i="10"/>
  <c r="N13" i="10"/>
  <c r="N14" i="10"/>
  <c r="N15" i="10"/>
  <c r="N16" i="10"/>
  <c r="N17" i="10"/>
  <c r="N18" i="10"/>
  <c r="N19" i="10"/>
  <c r="N20" i="10"/>
  <c r="N21" i="10"/>
  <c r="N22" i="10"/>
  <c r="N23" i="10"/>
  <c r="N24" i="10"/>
  <c r="N25" i="10"/>
  <c r="N26" i="10"/>
  <c r="N27" i="10"/>
  <c r="N28" i="10"/>
  <c r="O4" i="10"/>
  <c r="N4" i="10"/>
  <c r="AS39" i="10"/>
  <c r="BC39" i="10" s="1"/>
  <c r="BA38" i="10"/>
  <c r="BK38" i="10" s="1"/>
  <c r="AS38" i="10"/>
  <c r="X39" i="10"/>
  <c r="V39" i="10"/>
  <c r="U39" i="10"/>
  <c r="R39" i="10"/>
  <c r="Z38" i="10"/>
  <c r="R38" i="10"/>
  <c r="B40" i="1"/>
  <c r="B41" i="1" s="1"/>
  <c r="C40" i="1"/>
  <c r="F40" i="1"/>
  <c r="F41" i="1" s="1"/>
  <c r="H40" i="1"/>
  <c r="I39" i="1"/>
  <c r="W39" i="1" s="1"/>
  <c r="A64" i="1"/>
  <c r="O64" i="1" s="1"/>
  <c r="A59" i="1"/>
  <c r="O59" i="1" s="1"/>
  <c r="A60" i="1"/>
  <c r="O60" i="1" s="1"/>
  <c r="A61" i="1"/>
  <c r="O61" i="1" s="1"/>
  <c r="A62" i="1"/>
  <c r="O62" i="1" s="1"/>
  <c r="A63" i="1"/>
  <c r="O63" i="1" s="1"/>
  <c r="A41" i="1"/>
  <c r="O41" i="1" s="1"/>
  <c r="A42" i="1"/>
  <c r="O42" i="1" s="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58" i="1"/>
  <c r="O58" i="1" s="1"/>
  <c r="A40" i="1"/>
  <c r="O40" i="1" s="1"/>
  <c r="H38" i="1"/>
  <c r="V38" i="1" s="1"/>
  <c r="G38" i="1"/>
  <c r="U38" i="1" s="1"/>
  <c r="F38" i="1"/>
  <c r="T38" i="1" s="1"/>
  <c r="E38" i="1"/>
  <c r="S38" i="1" s="1"/>
  <c r="D38" i="1"/>
  <c r="R38" i="1" s="1"/>
  <c r="C38" i="1"/>
  <c r="Q38" i="1" s="1"/>
  <c r="H37" i="1"/>
  <c r="V37" i="1" s="1"/>
  <c r="G37" i="1"/>
  <c r="U37" i="1" s="1"/>
  <c r="F37" i="1"/>
  <c r="T37" i="1" s="1"/>
  <c r="E37" i="1"/>
  <c r="S37" i="1" s="1"/>
  <c r="D37" i="1"/>
  <c r="R37" i="1" s="1"/>
  <c r="C37" i="1"/>
  <c r="Q37" i="1" s="1"/>
  <c r="B38" i="1"/>
  <c r="P38" i="1" s="1"/>
  <c r="B37" i="1"/>
  <c r="P37" i="1" s="1"/>
  <c r="A22" i="3"/>
  <c r="B25" i="7"/>
  <c r="B61" i="7" s="1"/>
  <c r="D25" i="7"/>
  <c r="D61" i="7" s="1"/>
  <c r="E25" i="7"/>
  <c r="E61" i="7" s="1"/>
  <c r="G25" i="7"/>
  <c r="G61" i="7" s="1"/>
  <c r="B19" i="7"/>
  <c r="B55" i="7" s="1"/>
  <c r="D19" i="7"/>
  <c r="D55" i="7" s="1"/>
  <c r="E19" i="7"/>
  <c r="E55" i="7" s="1"/>
  <c r="G19" i="7"/>
  <c r="G55" i="7" s="1"/>
  <c r="B39" i="7"/>
  <c r="AB39" i="7" s="1"/>
  <c r="B4" i="7"/>
  <c r="B5" i="7"/>
  <c r="B6" i="7"/>
  <c r="B7" i="7"/>
  <c r="B8" i="7"/>
  <c r="B9" i="7"/>
  <c r="B10" i="7"/>
  <c r="B11" i="7"/>
  <c r="B12" i="7"/>
  <c r="B13" i="7"/>
  <c r="B14" i="7"/>
  <c r="B15" i="7"/>
  <c r="B16" i="7"/>
  <c r="B17" i="7"/>
  <c r="B18" i="7"/>
  <c r="C39" i="7"/>
  <c r="AC39" i="7" s="1"/>
  <c r="C4" i="7"/>
  <c r="C5" i="7"/>
  <c r="C6" i="7"/>
  <c r="C7" i="7"/>
  <c r="C8" i="7"/>
  <c r="C9" i="7"/>
  <c r="C10" i="7"/>
  <c r="C11" i="7"/>
  <c r="C12" i="7"/>
  <c r="C13" i="7"/>
  <c r="D15" i="7"/>
  <c r="D16" i="7"/>
  <c r="D17" i="7"/>
  <c r="D18" i="7"/>
  <c r="E15" i="7"/>
  <c r="E16" i="7"/>
  <c r="E17" i="7"/>
  <c r="E18" i="7"/>
  <c r="F39" i="7"/>
  <c r="AF39" i="7" s="1"/>
  <c r="F4" i="7"/>
  <c r="F5" i="7"/>
  <c r="F6" i="7"/>
  <c r="F7" i="7"/>
  <c r="F8" i="7"/>
  <c r="F9" i="7"/>
  <c r="F10" i="7"/>
  <c r="F11" i="7"/>
  <c r="G13" i="7"/>
  <c r="G14" i="7"/>
  <c r="G15" i="7"/>
  <c r="G16" i="7"/>
  <c r="G17" i="7"/>
  <c r="G18" i="7"/>
  <c r="H39" i="7"/>
  <c r="AH39" i="7" s="1"/>
  <c r="H4" i="7"/>
  <c r="H5" i="7"/>
  <c r="H6" i="7"/>
  <c r="H7" i="7"/>
  <c r="H8" i="7"/>
  <c r="H9" i="7"/>
  <c r="H10" i="7"/>
  <c r="H11" i="7"/>
  <c r="H12" i="7"/>
  <c r="H13" i="7"/>
  <c r="H14" i="7"/>
  <c r="H15" i="7"/>
  <c r="H16" i="7"/>
  <c r="H17" i="7"/>
  <c r="H18" i="7"/>
  <c r="H19" i="7"/>
  <c r="B20" i="7"/>
  <c r="B21" i="7"/>
  <c r="B22" i="7"/>
  <c r="B23" i="7"/>
  <c r="B24" i="7"/>
  <c r="R39" i="7"/>
  <c r="D20" i="7"/>
  <c r="D21" i="7"/>
  <c r="D22" i="7"/>
  <c r="D23" i="7"/>
  <c r="D24" i="7"/>
  <c r="S39" i="7"/>
  <c r="E20" i="7"/>
  <c r="E21" i="7"/>
  <c r="E22" i="7"/>
  <c r="E23" i="7"/>
  <c r="E24" i="7"/>
  <c r="U39"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1" i="7"/>
  <c r="O41" i="7" s="1"/>
  <c r="AA41" i="7" s="1"/>
  <c r="A42" i="7"/>
  <c r="O42" i="7" s="1"/>
  <c r="AA42" i="7" s="1"/>
  <c r="A43" i="7"/>
  <c r="O43" i="7" s="1"/>
  <c r="AA43" i="7" s="1"/>
  <c r="A44" i="7"/>
  <c r="O44" i="7" s="1"/>
  <c r="AA44" i="7" s="1"/>
  <c r="A45" i="7"/>
  <c r="O45" i="7" s="1"/>
  <c r="AA45" i="7" s="1"/>
  <c r="A46" i="7"/>
  <c r="O46" i="7" s="1"/>
  <c r="AA46" i="7" s="1"/>
  <c r="A47" i="7"/>
  <c r="O47" i="7" s="1"/>
  <c r="AA47" i="7" s="1"/>
  <c r="A48" i="7"/>
  <c r="O48" i="7" s="1"/>
  <c r="AA48" i="7" s="1"/>
  <c r="A49" i="7"/>
  <c r="O49" i="7" s="1"/>
  <c r="AA49" i="7" s="1"/>
  <c r="A50" i="7"/>
  <c r="O50" i="7" s="1"/>
  <c r="AA50" i="7" s="1"/>
  <c r="A51" i="7"/>
  <c r="O51" i="7" s="1"/>
  <c r="AA51" i="7" s="1"/>
  <c r="A52" i="7"/>
  <c r="O52" i="7" s="1"/>
  <c r="AA52" i="7" s="1"/>
  <c r="A53" i="7"/>
  <c r="O53" i="7" s="1"/>
  <c r="AA53" i="7" s="1"/>
  <c r="A54" i="7"/>
  <c r="O54" i="7" s="1"/>
  <c r="AA54" i="7" s="1"/>
  <c r="A55" i="7"/>
  <c r="O55" i="7" s="1"/>
  <c r="AA55" i="7" s="1"/>
  <c r="A56" i="7"/>
  <c r="O56" i="7" s="1"/>
  <c r="AA56" i="7" s="1"/>
  <c r="A57" i="7"/>
  <c r="O57" i="7" s="1"/>
  <c r="AA57" i="7" s="1"/>
  <c r="A58" i="7"/>
  <c r="O58" i="7" s="1"/>
  <c r="AA58" i="7" s="1"/>
  <c r="A59" i="7"/>
  <c r="O59" i="7" s="1"/>
  <c r="AA59" i="7" s="1"/>
  <c r="A60" i="7"/>
  <c r="O60" i="7" s="1"/>
  <c r="AA60" i="7" s="1"/>
  <c r="A61" i="7"/>
  <c r="O61" i="7" s="1"/>
  <c r="AA61" i="7" s="1"/>
  <c r="A62" i="7"/>
  <c r="O62" i="7" s="1"/>
  <c r="AA62" i="7" s="1"/>
  <c r="A63" i="7"/>
  <c r="O63" i="7" s="1"/>
  <c r="AA63" i="7" s="1"/>
  <c r="A64" i="7"/>
  <c r="O64" i="7" s="1"/>
  <c r="AA64" i="7" s="1"/>
  <c r="A4" i="7"/>
  <c r="A40" i="7" s="1"/>
  <c r="O40" i="7" s="1"/>
  <c r="AA40" i="7" s="1"/>
  <c r="AA39" i="7"/>
  <c r="AA38" i="7"/>
  <c r="C2" i="7"/>
  <c r="C37" i="7" s="1"/>
  <c r="Q37" i="7" s="1"/>
  <c r="AC37" i="7" s="1"/>
  <c r="D2" i="7"/>
  <c r="D37" i="7" s="1"/>
  <c r="R37" i="7" s="1"/>
  <c r="AD37" i="7" s="1"/>
  <c r="E2" i="7"/>
  <c r="E37" i="7" s="1"/>
  <c r="S37" i="7" s="1"/>
  <c r="AE37" i="7" s="1"/>
  <c r="F2" i="7"/>
  <c r="F37" i="7" s="1"/>
  <c r="T37" i="7" s="1"/>
  <c r="AF37" i="7" s="1"/>
  <c r="G2" i="7"/>
  <c r="G37" i="7" s="1"/>
  <c r="U37" i="7" s="1"/>
  <c r="AG37" i="7" s="1"/>
  <c r="H2" i="7"/>
  <c r="H37" i="7" s="1"/>
  <c r="V37" i="7" s="1"/>
  <c r="AH37" i="7" s="1"/>
  <c r="C3" i="7"/>
  <c r="C38" i="7" s="1"/>
  <c r="Q38" i="7" s="1"/>
  <c r="AC38" i="7" s="1"/>
  <c r="D3" i="7"/>
  <c r="D38" i="7" s="1"/>
  <c r="R38" i="7" s="1"/>
  <c r="AD38" i="7" s="1"/>
  <c r="E3" i="7"/>
  <c r="E38" i="7" s="1"/>
  <c r="S38" i="7" s="1"/>
  <c r="AE38" i="7" s="1"/>
  <c r="F3" i="7"/>
  <c r="F38" i="7" s="1"/>
  <c r="T38" i="7" s="1"/>
  <c r="AF38" i="7" s="1"/>
  <c r="G3" i="7"/>
  <c r="G38" i="7" s="1"/>
  <c r="U38" i="7" s="1"/>
  <c r="AG38" i="7" s="1"/>
  <c r="H3" i="7"/>
  <c r="H38" i="7" s="1"/>
  <c r="V38" i="7" s="1"/>
  <c r="AH38" i="7" s="1"/>
  <c r="AI38" i="7"/>
  <c r="B3" i="7"/>
  <c r="B38" i="7" s="1"/>
  <c r="P38" i="7" s="1"/>
  <c r="AB38" i="7" s="1"/>
  <c r="B2" i="7"/>
  <c r="B37" i="7" s="1"/>
  <c r="P37" i="7" s="1"/>
  <c r="AB37" i="7" s="1"/>
  <c r="F12" i="7"/>
  <c r="C14" i="7"/>
  <c r="A3" i="7"/>
  <c r="B39" i="4"/>
  <c r="B4" i="4"/>
  <c r="B5" i="4"/>
  <c r="C39" i="4"/>
  <c r="C4" i="4"/>
  <c r="C5" i="4"/>
  <c r="F39" i="4"/>
  <c r="F4" i="4"/>
  <c r="F5" i="4"/>
  <c r="H39" i="4"/>
  <c r="H4" i="4"/>
  <c r="H5" i="4"/>
  <c r="B6" i="4"/>
  <c r="C6" i="4"/>
  <c r="F6" i="4"/>
  <c r="H6" i="4"/>
  <c r="B7" i="4"/>
  <c r="C7" i="4"/>
  <c r="F7" i="4"/>
  <c r="H7" i="4"/>
  <c r="B8" i="4"/>
  <c r="C8" i="4"/>
  <c r="F8" i="4"/>
  <c r="H8" i="4"/>
  <c r="B9" i="4"/>
  <c r="C9" i="4"/>
  <c r="F9" i="4"/>
  <c r="H9" i="4"/>
  <c r="B10" i="4"/>
  <c r="C10" i="4"/>
  <c r="F10" i="4"/>
  <c r="H10" i="4"/>
  <c r="B11" i="4"/>
  <c r="C11" i="4"/>
  <c r="F11" i="4"/>
  <c r="H11" i="4"/>
  <c r="B12" i="4"/>
  <c r="C12" i="4"/>
  <c r="F12" i="4"/>
  <c r="H12" i="4"/>
  <c r="B13" i="4"/>
  <c r="C13" i="4"/>
  <c r="G13" i="4"/>
  <c r="H13" i="4"/>
  <c r="B14" i="4"/>
  <c r="C14" i="4"/>
  <c r="G14" i="4"/>
  <c r="H14" i="4"/>
  <c r="B15" i="4"/>
  <c r="D15" i="4"/>
  <c r="E15" i="4"/>
  <c r="U39" i="4"/>
  <c r="AH39" i="4" s="1"/>
  <c r="AR39" i="4" s="1"/>
  <c r="G15" i="4"/>
  <c r="H15" i="4"/>
  <c r="B16" i="4"/>
  <c r="D16" i="4"/>
  <c r="E16" i="4"/>
  <c r="G16" i="4"/>
  <c r="H16" i="4"/>
  <c r="B17" i="4"/>
  <c r="D17" i="4"/>
  <c r="E17" i="4"/>
  <c r="G17" i="4"/>
  <c r="H17" i="4"/>
  <c r="B18" i="4"/>
  <c r="D18" i="4"/>
  <c r="E18" i="4"/>
  <c r="G18" i="4"/>
  <c r="H18" i="4"/>
  <c r="B19" i="4"/>
  <c r="R39" i="4"/>
  <c r="AE39" i="4" s="1"/>
  <c r="AO39" i="4" s="1"/>
  <c r="D19" i="4"/>
  <c r="S39" i="4"/>
  <c r="AF39" i="4" s="1"/>
  <c r="AP39" i="4" s="1"/>
  <c r="E19" i="4"/>
  <c r="G19" i="4"/>
  <c r="H19" i="4"/>
  <c r="B20" i="4"/>
  <c r="D20" i="4"/>
  <c r="E20" i="4"/>
  <c r="G20" i="4"/>
  <c r="H20" i="4"/>
  <c r="B21" i="4"/>
  <c r="D21" i="4"/>
  <c r="E21" i="4"/>
  <c r="G21" i="4"/>
  <c r="H21" i="4"/>
  <c r="B22" i="4"/>
  <c r="D22" i="4"/>
  <c r="E22" i="4"/>
  <c r="G22" i="4"/>
  <c r="H22" i="4"/>
  <c r="B23" i="4"/>
  <c r="D23" i="4"/>
  <c r="E23" i="4"/>
  <c r="G23" i="4"/>
  <c r="H23" i="4"/>
  <c r="B24" i="4"/>
  <c r="D24" i="4"/>
  <c r="E24" i="4"/>
  <c r="G24" i="4"/>
  <c r="H24" i="4"/>
  <c r="B25" i="4"/>
  <c r="D25" i="4"/>
  <c r="E25" i="4"/>
  <c r="G25" i="4"/>
  <c r="H25" i="4"/>
  <c r="B26" i="4"/>
  <c r="D26" i="4"/>
  <c r="E26" i="4"/>
  <c r="G26" i="4"/>
  <c r="H26" i="4"/>
  <c r="B27" i="4"/>
  <c r="D27" i="4"/>
  <c r="E27" i="4"/>
  <c r="G27" i="4"/>
  <c r="H27" i="4"/>
  <c r="B28" i="4"/>
  <c r="D28" i="4"/>
  <c r="E28" i="4"/>
  <c r="G28" i="4"/>
  <c r="H28" i="4"/>
  <c r="B29" i="4"/>
  <c r="D29" i="4"/>
  <c r="E29" i="4"/>
  <c r="G29" i="4"/>
  <c r="H29" i="4"/>
  <c r="AB39" i="4"/>
  <c r="AL39" i="4" s="1"/>
  <c r="AB38" i="4"/>
  <c r="AJ38" i="4"/>
  <c r="AT38" i="4" s="1"/>
  <c r="A5" i="4"/>
  <c r="A41" i="4" s="1"/>
  <c r="A6" i="4"/>
  <c r="A42" i="4" s="1"/>
  <c r="A7" i="4"/>
  <c r="A43" i="4" s="1"/>
  <c r="A6" i="14" s="1"/>
  <c r="A8" i="4"/>
  <c r="A44" i="4" s="1"/>
  <c r="A7" i="14" s="1"/>
  <c r="A9" i="4"/>
  <c r="A45" i="4" s="1"/>
  <c r="A10" i="4"/>
  <c r="A46" i="4" s="1"/>
  <c r="A11" i="4"/>
  <c r="A47" i="4" s="1"/>
  <c r="A10" i="14" s="1"/>
  <c r="A12" i="4"/>
  <c r="A48" i="4" s="1"/>
  <c r="A11" i="14" s="1"/>
  <c r="A13" i="4"/>
  <c r="A49" i="4" s="1"/>
  <c r="A12" i="14" s="1"/>
  <c r="A14" i="4"/>
  <c r="A50" i="4" s="1"/>
  <c r="A13" i="14" s="1"/>
  <c r="A15" i="4"/>
  <c r="A51" i="4" s="1"/>
  <c r="A16" i="4"/>
  <c r="A52" i="4" s="1"/>
  <c r="A17" i="4"/>
  <c r="A53" i="4" s="1"/>
  <c r="A16" i="14" s="1"/>
  <c r="A18" i="4"/>
  <c r="A54" i="4" s="1"/>
  <c r="A17" i="14" s="1"/>
  <c r="A19" i="4"/>
  <c r="A55" i="4" s="1"/>
  <c r="A20" i="4"/>
  <c r="A56" i="4" s="1"/>
  <c r="A21" i="4"/>
  <c r="A57" i="4" s="1"/>
  <c r="A20" i="14" s="1"/>
  <c r="A22" i="4"/>
  <c r="A58" i="4" s="1"/>
  <c r="A21" i="14" s="1"/>
  <c r="A23" i="4"/>
  <c r="A59" i="4" s="1"/>
  <c r="A24" i="4"/>
  <c r="A60" i="4" s="1"/>
  <c r="A25" i="4"/>
  <c r="A61" i="4" s="1"/>
  <c r="A24" i="14" s="1"/>
  <c r="A26" i="4"/>
  <c r="A62" i="4" s="1"/>
  <c r="A25" i="14" s="1"/>
  <c r="A27" i="4"/>
  <c r="A63" i="4" s="1"/>
  <c r="A28" i="4"/>
  <c r="A64" i="4" s="1"/>
  <c r="A29" i="4"/>
  <c r="A4" i="4"/>
  <c r="A40" i="4" s="1"/>
  <c r="O40" i="4" s="1"/>
  <c r="AB40" i="4" s="1"/>
  <c r="H3" i="4"/>
  <c r="H38" i="4" s="1"/>
  <c r="V38" i="4" s="1"/>
  <c r="AI38" i="4" s="1"/>
  <c r="AS38" i="4" s="1"/>
  <c r="G3" i="4"/>
  <c r="G38" i="4" s="1"/>
  <c r="U38" i="4" s="1"/>
  <c r="AH38" i="4" s="1"/>
  <c r="AR38" i="4" s="1"/>
  <c r="F3" i="4"/>
  <c r="F38" i="4" s="1"/>
  <c r="T38" i="4" s="1"/>
  <c r="AG38" i="4" s="1"/>
  <c r="AQ38" i="4" s="1"/>
  <c r="E3" i="4"/>
  <c r="E38" i="4" s="1"/>
  <c r="S38" i="4" s="1"/>
  <c r="AF38" i="4" s="1"/>
  <c r="AP38" i="4" s="1"/>
  <c r="D3" i="4"/>
  <c r="D38" i="4" s="1"/>
  <c r="R38" i="4" s="1"/>
  <c r="AE38" i="4" s="1"/>
  <c r="AO38" i="4" s="1"/>
  <c r="C3" i="4"/>
  <c r="C38" i="4" s="1"/>
  <c r="Q38" i="4" s="1"/>
  <c r="AD38" i="4" s="1"/>
  <c r="AN38" i="4" s="1"/>
  <c r="H2" i="4"/>
  <c r="H37" i="4" s="1"/>
  <c r="V37" i="4" s="1"/>
  <c r="AI37" i="4" s="1"/>
  <c r="AS37" i="4" s="1"/>
  <c r="G2" i="4"/>
  <c r="G37" i="4" s="1"/>
  <c r="U37" i="4" s="1"/>
  <c r="AH37" i="4" s="1"/>
  <c r="AR37" i="4" s="1"/>
  <c r="F2" i="4"/>
  <c r="F37" i="4" s="1"/>
  <c r="T37" i="4" s="1"/>
  <c r="AG37" i="4" s="1"/>
  <c r="AQ37" i="4" s="1"/>
  <c r="E2" i="4"/>
  <c r="E37" i="4" s="1"/>
  <c r="S37" i="4" s="1"/>
  <c r="AF37" i="4" s="1"/>
  <c r="AP37" i="4" s="1"/>
  <c r="D2" i="4"/>
  <c r="D37" i="4" s="1"/>
  <c r="R37" i="4" s="1"/>
  <c r="AE37" i="4" s="1"/>
  <c r="AO37" i="4" s="1"/>
  <c r="C2" i="4"/>
  <c r="C37" i="4" s="1"/>
  <c r="Q37" i="4" s="1"/>
  <c r="AD37" i="4" s="1"/>
  <c r="AN37" i="4" s="1"/>
  <c r="B3" i="4"/>
  <c r="B38" i="4" s="1"/>
  <c r="P38" i="4" s="1"/>
  <c r="AC38" i="4" s="1"/>
  <c r="AM38" i="4" s="1"/>
  <c r="B2" i="4"/>
  <c r="B37" i="4" s="1"/>
  <c r="P37" i="4" s="1"/>
  <c r="AC37" i="4" s="1"/>
  <c r="AM37" i="4" s="1"/>
  <c r="A3" i="4"/>
  <c r="Y47" i="28" l="1"/>
  <c r="Y42" i="25"/>
  <c r="C47" i="29"/>
  <c r="T47" i="29" s="1"/>
  <c r="F47" i="29"/>
  <c r="W47" i="29" s="1"/>
  <c r="B44" i="29"/>
  <c r="S44" i="29" s="1"/>
  <c r="Z43" i="29"/>
  <c r="AO42" i="29"/>
  <c r="AN42" i="29"/>
  <c r="H47" i="29"/>
  <c r="Y47" i="29" s="1"/>
  <c r="J43" i="29"/>
  <c r="K43" i="29" s="1"/>
  <c r="L43" i="29" s="1"/>
  <c r="J49" i="28"/>
  <c r="K49" i="28" s="1"/>
  <c r="L49" i="28" s="1"/>
  <c r="E51" i="28"/>
  <c r="D51" i="28"/>
  <c r="G51" i="28"/>
  <c r="Q49" i="28"/>
  <c r="P49" i="28"/>
  <c r="Y46" i="28"/>
  <c r="B51" i="28"/>
  <c r="J48" i="28"/>
  <c r="K48" i="28" s="1"/>
  <c r="L48" i="28" s="1"/>
  <c r="Q48" i="28"/>
  <c r="P48" i="28"/>
  <c r="T48" i="28"/>
  <c r="H50" i="28"/>
  <c r="V49" i="28"/>
  <c r="J41" i="26"/>
  <c r="K41" i="26" s="1"/>
  <c r="L41" i="26" s="1"/>
  <c r="Z41" i="26"/>
  <c r="AT41" i="26" s="1"/>
  <c r="AI43" i="25"/>
  <c r="V43" i="25"/>
  <c r="AC43" i="25"/>
  <c r="T43" i="25"/>
  <c r="Q43" i="25"/>
  <c r="AG43" i="25"/>
  <c r="P43" i="25"/>
  <c r="AT43" i="25"/>
  <c r="AU43" i="25" s="1"/>
  <c r="AM43" i="25"/>
  <c r="B44" i="25" s="1"/>
  <c r="AS43" i="25"/>
  <c r="H44" i="25" s="1"/>
  <c r="AN43" i="25"/>
  <c r="C44" i="25" s="1"/>
  <c r="J43" i="25"/>
  <c r="K43" i="25" s="1"/>
  <c r="L43" i="25" s="1"/>
  <c r="AQ43" i="25"/>
  <c r="F44" i="25" s="1"/>
  <c r="AJ43" i="25"/>
  <c r="AP41" i="24"/>
  <c r="AO41" i="21"/>
  <c r="Z42" i="21"/>
  <c r="AG42" i="21" s="1"/>
  <c r="B43" i="21"/>
  <c r="AZ44" i="24"/>
  <c r="H45" i="24" s="1"/>
  <c r="Y45" i="24" s="1"/>
  <c r="AP41" i="22"/>
  <c r="AQ41" i="22" s="1"/>
  <c r="J42" i="22"/>
  <c r="K42" i="22" s="1"/>
  <c r="L42" i="22" s="1"/>
  <c r="BD42" i="22"/>
  <c r="B43" i="22" s="1"/>
  <c r="Z42" i="22"/>
  <c r="AN41" i="21"/>
  <c r="AP41" i="21" s="1"/>
  <c r="AT42" i="24"/>
  <c r="B43" i="24" s="1"/>
  <c r="Z42" i="24"/>
  <c r="F45" i="21"/>
  <c r="W45" i="21" s="1"/>
  <c r="H45" i="21"/>
  <c r="Y45" i="21" s="1"/>
  <c r="AO41" i="24"/>
  <c r="J42" i="21"/>
  <c r="K42" i="21" s="1"/>
  <c r="L42" i="21" s="1"/>
  <c r="I41" i="23"/>
  <c r="S41" i="23"/>
  <c r="C45" i="21"/>
  <c r="T45" i="21" s="1"/>
  <c r="J42" i="24"/>
  <c r="K42" i="24" s="1"/>
  <c r="L42" i="24" s="1"/>
  <c r="AX44" i="24"/>
  <c r="F45" i="24" s="1"/>
  <c r="W45" i="24" s="1"/>
  <c r="AU44" i="24"/>
  <c r="C45" i="24" s="1"/>
  <c r="T45" i="24" s="1"/>
  <c r="B41" i="20"/>
  <c r="BL40" i="20"/>
  <c r="AQ40" i="20"/>
  <c r="AL39" i="12"/>
  <c r="BS39" i="12" s="1"/>
  <c r="AX39" i="12" s="1"/>
  <c r="P39" i="1"/>
  <c r="N59" i="12"/>
  <c r="AS59" i="12"/>
  <c r="R48" i="12"/>
  <c r="AS48" i="12"/>
  <c r="R64" i="12"/>
  <c r="AS64" i="12"/>
  <c r="AF65" i="9"/>
  <c r="N65" i="9"/>
  <c r="R65" i="9"/>
  <c r="R54" i="12"/>
  <c r="AS54" i="12"/>
  <c r="R62" i="12"/>
  <c r="AS62" i="12"/>
  <c r="N63" i="12"/>
  <c r="AS63" i="12"/>
  <c r="A28" i="14"/>
  <c r="R63" i="12"/>
  <c r="I39" i="4"/>
  <c r="W39" i="4" s="1"/>
  <c r="AJ39" i="4" s="1"/>
  <c r="AT39" i="4" s="1"/>
  <c r="N62" i="12"/>
  <c r="C40" i="4"/>
  <c r="AN40" i="4" s="1"/>
  <c r="C41" i="4" s="1"/>
  <c r="AN41" i="4" s="1"/>
  <c r="C42" i="4" s="1"/>
  <c r="AG64" i="12"/>
  <c r="BN64" i="12" s="1"/>
  <c r="AL60" i="4"/>
  <c r="A23" i="14"/>
  <c r="O60" i="4"/>
  <c r="AB60" i="4" s="1"/>
  <c r="O41" i="4"/>
  <c r="AB41" i="4" s="1"/>
  <c r="A4" i="14"/>
  <c r="AL63" i="4"/>
  <c r="A26" i="14"/>
  <c r="O63" i="4"/>
  <c r="AL46" i="4"/>
  <c r="A9" i="14"/>
  <c r="N62" i="10"/>
  <c r="R62" i="10"/>
  <c r="AG62" i="10"/>
  <c r="AS62" i="10" s="1"/>
  <c r="BC62" i="10" s="1"/>
  <c r="R54" i="10"/>
  <c r="N54" i="10"/>
  <c r="AG54" i="10"/>
  <c r="AS54" i="10" s="1"/>
  <c r="BC54" i="10" s="1"/>
  <c r="O52" i="4"/>
  <c r="A15" i="14"/>
  <c r="AL55" i="4"/>
  <c r="A18" i="14"/>
  <c r="O55" i="4"/>
  <c r="AB55" i="4" s="1"/>
  <c r="B2" i="14"/>
  <c r="C2" i="14"/>
  <c r="AL40" i="4"/>
  <c r="A3" i="14"/>
  <c r="AL64" i="4"/>
  <c r="A27" i="14"/>
  <c r="O59" i="4"/>
  <c r="A22" i="14"/>
  <c r="O51" i="4"/>
  <c r="A14" i="14"/>
  <c r="AL45" i="4"/>
  <c r="A8" i="14"/>
  <c r="AL42" i="4"/>
  <c r="A5" i="14"/>
  <c r="T39" i="1"/>
  <c r="AL56" i="4"/>
  <c r="A19" i="14"/>
  <c r="H40" i="4"/>
  <c r="AS40" i="4" s="1"/>
  <c r="H41" i="4" s="1"/>
  <c r="AS41" i="4" s="1"/>
  <c r="H42" i="4" s="1"/>
  <c r="Q39" i="1"/>
  <c r="V39" i="1"/>
  <c r="AG62" i="12"/>
  <c r="BN62" i="12" s="1"/>
  <c r="AG44" i="12"/>
  <c r="BN44" i="12" s="1"/>
  <c r="R44" i="12"/>
  <c r="AG52" i="12"/>
  <c r="BN52" i="12" s="1"/>
  <c r="N52" i="12"/>
  <c r="AG63" i="12"/>
  <c r="BN63" i="12" s="1"/>
  <c r="AI39" i="12"/>
  <c r="BP39" i="12" s="1"/>
  <c r="AU39" i="12" s="1"/>
  <c r="AN39" i="12"/>
  <c r="BU39" i="12" s="1"/>
  <c r="AZ39" i="12" s="1"/>
  <c r="AH39" i="12"/>
  <c r="BO39" i="12" s="1"/>
  <c r="AT39" i="12" s="1"/>
  <c r="N54" i="12"/>
  <c r="AH38" i="12"/>
  <c r="BO38" i="12" s="1"/>
  <c r="AT38" i="12" s="1"/>
  <c r="S38" i="12"/>
  <c r="AG61" i="12"/>
  <c r="BN61" i="12" s="1"/>
  <c r="R61" i="12"/>
  <c r="N61" i="12"/>
  <c r="N58" i="12"/>
  <c r="R58" i="12"/>
  <c r="AG58" i="12"/>
  <c r="BN58" i="12" s="1"/>
  <c r="N53" i="12"/>
  <c r="R53" i="12"/>
  <c r="AG53" i="12"/>
  <c r="BN53" i="12" s="1"/>
  <c r="N40" i="12"/>
  <c r="R40" i="12"/>
  <c r="AG40" i="12"/>
  <c r="BN40" i="12" s="1"/>
  <c r="N64" i="12"/>
  <c r="R52" i="12"/>
  <c r="BN66" i="12"/>
  <c r="T37" i="12"/>
  <c r="AG59" i="12"/>
  <c r="BN59" i="12" s="1"/>
  <c r="N48" i="12"/>
  <c r="R59" i="12"/>
  <c r="AG48" i="12"/>
  <c r="BN48" i="12" s="1"/>
  <c r="AG54" i="12"/>
  <c r="BN54" i="12" s="1"/>
  <c r="AG40" i="10"/>
  <c r="AS40" i="10" s="1"/>
  <c r="BC40" i="10" s="1"/>
  <c r="N40" i="10"/>
  <c r="N58" i="10"/>
  <c r="AG58" i="10"/>
  <c r="AS58" i="10" s="1"/>
  <c r="BC58" i="10" s="1"/>
  <c r="AH38" i="10"/>
  <c r="AT38" i="10" s="1"/>
  <c r="BD38" i="10" s="1"/>
  <c r="S38" i="10"/>
  <c r="N56" i="10"/>
  <c r="R56" i="10"/>
  <c r="AK38" i="10"/>
  <c r="AW38" i="10" s="1"/>
  <c r="BG38" i="10" s="1"/>
  <c r="V38" i="10"/>
  <c r="AG52" i="10"/>
  <c r="AS52" i="10" s="1"/>
  <c r="BC52" i="10" s="1"/>
  <c r="R52" i="10"/>
  <c r="AI39" i="10"/>
  <c r="AU39" i="10" s="1"/>
  <c r="BE39" i="10" s="1"/>
  <c r="N60" i="10"/>
  <c r="V37" i="10"/>
  <c r="AK37" i="10"/>
  <c r="AW37" i="10" s="1"/>
  <c r="BG37" i="10" s="1"/>
  <c r="N45" i="10"/>
  <c r="R45" i="10"/>
  <c r="AG45" i="10"/>
  <c r="AS45" i="10" s="1"/>
  <c r="BC45" i="10" s="1"/>
  <c r="AG50" i="10"/>
  <c r="AS50" i="10" s="1"/>
  <c r="BC50" i="10" s="1"/>
  <c r="N50" i="10"/>
  <c r="AG41" i="10"/>
  <c r="AS41" i="10" s="1"/>
  <c r="BC41" i="10" s="1"/>
  <c r="R41" i="10"/>
  <c r="AH37" i="10"/>
  <c r="AT37" i="10" s="1"/>
  <c r="BD37" i="10" s="1"/>
  <c r="S37" i="10"/>
  <c r="AI38" i="10"/>
  <c r="AU38" i="10" s="1"/>
  <c r="BE38" i="10" s="1"/>
  <c r="T38" i="10"/>
  <c r="N64" i="10"/>
  <c r="R64" i="10"/>
  <c r="AG64" i="10"/>
  <c r="AS64" i="10" s="1"/>
  <c r="BC64" i="10" s="1"/>
  <c r="AG53" i="10"/>
  <c r="AS53" i="10" s="1"/>
  <c r="BC53" i="10" s="1"/>
  <c r="N53" i="10"/>
  <c r="T37" i="10"/>
  <c r="AI37" i="10"/>
  <c r="AU37" i="10" s="1"/>
  <c r="BE37" i="10" s="1"/>
  <c r="N55" i="10"/>
  <c r="R55" i="10"/>
  <c r="AG55" i="10"/>
  <c r="AS55" i="10" s="1"/>
  <c r="BC55" i="10" s="1"/>
  <c r="N47" i="10"/>
  <c r="R47" i="10"/>
  <c r="AG47" i="10"/>
  <c r="AS47" i="10" s="1"/>
  <c r="BC47" i="10" s="1"/>
  <c r="AG51" i="10"/>
  <c r="AS51" i="10" s="1"/>
  <c r="BC51" i="10" s="1"/>
  <c r="Y37" i="10"/>
  <c r="AN39" i="10"/>
  <c r="AZ39" i="10" s="1"/>
  <c r="BJ39" i="10" s="1"/>
  <c r="N52" i="10"/>
  <c r="U37" i="10"/>
  <c r="AG60" i="10"/>
  <c r="AS60" i="10" s="1"/>
  <c r="BC60" i="10" s="1"/>
  <c r="R42" i="10"/>
  <c r="N49" i="10"/>
  <c r="W37" i="10"/>
  <c r="AL39" i="10"/>
  <c r="AX39" i="10" s="1"/>
  <c r="BH39" i="10" s="1"/>
  <c r="AH39" i="10"/>
  <c r="AT39" i="10" s="1"/>
  <c r="BD39" i="10" s="1"/>
  <c r="R48" i="10"/>
  <c r="R44" i="10"/>
  <c r="N51" i="10"/>
  <c r="C40" i="7"/>
  <c r="AC40" i="7" s="1"/>
  <c r="C41" i="7" s="1"/>
  <c r="AC41" i="7" s="1"/>
  <c r="C42" i="7" s="1"/>
  <c r="F40" i="7"/>
  <c r="AF40" i="7" s="1"/>
  <c r="F41" i="7" s="1"/>
  <c r="H40" i="7"/>
  <c r="AH40" i="7" s="1"/>
  <c r="H41" i="7" s="1"/>
  <c r="AI39" i="7"/>
  <c r="B40" i="7"/>
  <c r="AB40" i="7" s="1"/>
  <c r="O48" i="4"/>
  <c r="AB48" i="4" s="1"/>
  <c r="AL48" i="4"/>
  <c r="B40" i="4"/>
  <c r="AM40" i="4" s="1"/>
  <c r="O46" i="4"/>
  <c r="AB46" i="4" s="1"/>
  <c r="F40" i="4"/>
  <c r="AQ40" i="4" s="1"/>
  <c r="F41" i="4" s="1"/>
  <c r="O64" i="4"/>
  <c r="AL41" i="4"/>
  <c r="V39" i="4"/>
  <c r="AI39" i="4" s="1"/>
  <c r="AS39" i="4" s="1"/>
  <c r="AL59" i="4"/>
  <c r="O42" i="4"/>
  <c r="AB42" i="4" s="1"/>
  <c r="O56" i="4"/>
  <c r="AL51" i="4"/>
  <c r="N47" i="9"/>
  <c r="AF47" i="9"/>
  <c r="AF43" i="9"/>
  <c r="AF59" i="9"/>
  <c r="N59" i="9"/>
  <c r="R64" i="9"/>
  <c r="AF64" i="9"/>
  <c r="R50" i="9"/>
  <c r="N50" i="9"/>
  <c r="AI37" i="9"/>
  <c r="U37" i="9"/>
  <c r="R44" i="9"/>
  <c r="N44" i="9"/>
  <c r="X37" i="9"/>
  <c r="AL37" i="9"/>
  <c r="T37" i="9"/>
  <c r="AH37" i="9"/>
  <c r="N51" i="9"/>
  <c r="N64" i="9"/>
  <c r="R45" i="9"/>
  <c r="AJ38" i="9"/>
  <c r="S38" i="9"/>
  <c r="N43" i="9"/>
  <c r="S37" i="9"/>
  <c r="Y38" i="9"/>
  <c r="AM38" i="9"/>
  <c r="W37" i="9"/>
  <c r="AK37" i="9"/>
  <c r="N40" i="9"/>
  <c r="R40" i="9"/>
  <c r="AF40" i="9"/>
  <c r="R58" i="9"/>
  <c r="AF58" i="9"/>
  <c r="N58" i="9"/>
  <c r="R54" i="9"/>
  <c r="AF54" i="9"/>
  <c r="N54" i="9"/>
  <c r="N46" i="9"/>
  <c r="AF46" i="9"/>
  <c r="R46" i="9"/>
  <c r="AF42" i="9"/>
  <c r="R42" i="9"/>
  <c r="N42" i="9"/>
  <c r="N49" i="9"/>
  <c r="R49" i="9"/>
  <c r="AI38" i="9"/>
  <c r="U38" i="9"/>
  <c r="N63" i="9"/>
  <c r="AF63" i="9"/>
  <c r="R63" i="9"/>
  <c r="W38" i="9"/>
  <c r="Y37" i="9"/>
  <c r="N55" i="9"/>
  <c r="R55" i="9"/>
  <c r="R56" i="9"/>
  <c r="R51" i="9"/>
  <c r="AF44" i="9"/>
  <c r="AH39" i="9"/>
  <c r="AF56" i="9"/>
  <c r="R57" i="9"/>
  <c r="AF50" i="9"/>
  <c r="X38" i="9"/>
  <c r="AL38" i="9"/>
  <c r="T38" i="9"/>
  <c r="AH38" i="9"/>
  <c r="AJ37" i="9"/>
  <c r="V37" i="9"/>
  <c r="N61" i="9"/>
  <c r="AF61" i="9"/>
  <c r="R61" i="9"/>
  <c r="N53" i="9"/>
  <c r="AF53" i="9"/>
  <c r="R53" i="9"/>
  <c r="N41" i="9"/>
  <c r="AF41" i="9"/>
  <c r="R41" i="9"/>
  <c r="I40" i="9"/>
  <c r="AF49" i="9"/>
  <c r="N57" i="9"/>
  <c r="AF45" i="9"/>
  <c r="AF62" i="9"/>
  <c r="AK39" i="9"/>
  <c r="R52" i="9"/>
  <c r="N48" i="9"/>
  <c r="AF48" i="9"/>
  <c r="R60" i="9"/>
  <c r="AM39" i="9"/>
  <c r="AF52" i="9"/>
  <c r="AF60" i="9"/>
  <c r="N62" i="9"/>
  <c r="AG39" i="9"/>
  <c r="O57" i="4"/>
  <c r="AL57" i="4"/>
  <c r="AL49" i="4"/>
  <c r="O49" i="4"/>
  <c r="AB49" i="4" s="1"/>
  <c r="AL43" i="4"/>
  <c r="O43" i="4"/>
  <c r="AB43" i="4" s="1"/>
  <c r="O62" i="4"/>
  <c r="AB62" i="4" s="1"/>
  <c r="AL62" i="4"/>
  <c r="O54" i="4"/>
  <c r="AB54" i="4" s="1"/>
  <c r="AL54" i="4"/>
  <c r="AL61" i="4"/>
  <c r="O61" i="4"/>
  <c r="AL53" i="4"/>
  <c r="O53" i="4"/>
  <c r="O47" i="4"/>
  <c r="AB47" i="4" s="1"/>
  <c r="AL47" i="4"/>
  <c r="AL58" i="4"/>
  <c r="O58" i="4"/>
  <c r="AB58" i="4" s="1"/>
  <c r="O50" i="4"/>
  <c r="AB50" i="4" s="1"/>
  <c r="AL50" i="4"/>
  <c r="AL44" i="4"/>
  <c r="O44" i="4"/>
  <c r="AB44" i="4" s="1"/>
  <c r="AL52" i="4"/>
  <c r="O45" i="4"/>
  <c r="AB45" i="4" s="1"/>
  <c r="F42" i="1"/>
  <c r="N63" i="10"/>
  <c r="R63" i="10"/>
  <c r="AG63" i="10"/>
  <c r="AS63" i="10" s="1"/>
  <c r="BC63" i="10" s="1"/>
  <c r="R59" i="10"/>
  <c r="AG59" i="10"/>
  <c r="AS59" i="10" s="1"/>
  <c r="BC59" i="10" s="1"/>
  <c r="N59" i="10"/>
  <c r="N43" i="10"/>
  <c r="R43" i="10"/>
  <c r="AG43" i="10"/>
  <c r="AS43" i="10" s="1"/>
  <c r="BC43" i="10" s="1"/>
  <c r="C41" i="1"/>
  <c r="I40" i="1"/>
  <c r="I39" i="7"/>
  <c r="D2" i="14" s="1"/>
  <c r="H41" i="1"/>
  <c r="B42" i="1"/>
  <c r="N61" i="10"/>
  <c r="R61" i="10"/>
  <c r="AG61" i="10"/>
  <c r="AS61" i="10" s="1"/>
  <c r="BC61" i="10" s="1"/>
  <c r="N57" i="10"/>
  <c r="AG57" i="10"/>
  <c r="AS57" i="10" s="1"/>
  <c r="BC57" i="10" s="1"/>
  <c r="R57" i="10"/>
  <c r="AG48" i="10"/>
  <c r="AS48" i="10" s="1"/>
  <c r="BC48" i="10" s="1"/>
  <c r="R50" i="10"/>
  <c r="R46" i="10"/>
  <c r="R58" i="10"/>
  <c r="N42" i="10"/>
  <c r="AG44" i="10"/>
  <c r="AS44" i="10" s="1"/>
  <c r="BC44" i="10" s="1"/>
  <c r="U38" i="10"/>
  <c r="W38" i="10"/>
  <c r="R53" i="10"/>
  <c r="Y38" i="10"/>
  <c r="N46" i="10"/>
  <c r="AG49" i="10"/>
  <c r="AS49" i="10" s="1"/>
  <c r="BC49" i="10" s="1"/>
  <c r="AG56" i="10"/>
  <c r="AS56" i="10" s="1"/>
  <c r="BC56" i="10" s="1"/>
  <c r="I40" i="10"/>
  <c r="X38" i="10"/>
  <c r="N41" i="10"/>
  <c r="R40" i="10"/>
  <c r="X37" i="10"/>
  <c r="W37" i="12"/>
  <c r="AL37" i="12"/>
  <c r="BS37" i="12" s="1"/>
  <c r="AX37" i="12" s="1"/>
  <c r="AK38" i="12"/>
  <c r="BR38" i="12" s="1"/>
  <c r="AW38" i="12" s="1"/>
  <c r="V38" i="12"/>
  <c r="N41" i="12"/>
  <c r="R41" i="12"/>
  <c r="AG41" i="12"/>
  <c r="BN41" i="12" s="1"/>
  <c r="N43" i="12"/>
  <c r="AG43" i="12"/>
  <c r="BN43" i="12" s="1"/>
  <c r="R43" i="12"/>
  <c r="AG50" i="12"/>
  <c r="BN50" i="12" s="1"/>
  <c r="R50" i="12"/>
  <c r="N50" i="12"/>
  <c r="T38" i="12"/>
  <c r="AI38" i="12"/>
  <c r="BP38" i="12" s="1"/>
  <c r="AU38" i="12" s="1"/>
  <c r="W38" i="12"/>
  <c r="AL38" i="12"/>
  <c r="BS38" i="12" s="1"/>
  <c r="AX38" i="12" s="1"/>
  <c r="AG45" i="12"/>
  <c r="BN45" i="12" s="1"/>
  <c r="N45" i="12"/>
  <c r="R45" i="12"/>
  <c r="R47" i="12"/>
  <c r="AG47" i="12"/>
  <c r="BN47" i="12" s="1"/>
  <c r="N47" i="12"/>
  <c r="N55" i="12"/>
  <c r="R55" i="12"/>
  <c r="AG55" i="12"/>
  <c r="BN55" i="12" s="1"/>
  <c r="N57" i="12"/>
  <c r="R57" i="12"/>
  <c r="AG57" i="12"/>
  <c r="BN57" i="12" s="1"/>
  <c r="AG60" i="12"/>
  <c r="BN60" i="12" s="1"/>
  <c r="N60" i="12"/>
  <c r="R60" i="12"/>
  <c r="AJ37" i="12"/>
  <c r="BQ37" i="12" s="1"/>
  <c r="AV37" i="12" s="1"/>
  <c r="U37" i="12"/>
  <c r="X38" i="12"/>
  <c r="AM38" i="12"/>
  <c r="BT38" i="12" s="1"/>
  <c r="AY38" i="12" s="1"/>
  <c r="R42" i="12"/>
  <c r="N42" i="12"/>
  <c r="AG42" i="12"/>
  <c r="BN42" i="12" s="1"/>
  <c r="N49" i="12"/>
  <c r="R49" i="12"/>
  <c r="AG49" i="12"/>
  <c r="BN49" i="12" s="1"/>
  <c r="R51" i="12"/>
  <c r="N51" i="12"/>
  <c r="AG51" i="12"/>
  <c r="BN51" i="12" s="1"/>
  <c r="S37" i="12"/>
  <c r="AH37" i="12"/>
  <c r="BO37" i="12" s="1"/>
  <c r="AT37" i="12" s="1"/>
  <c r="AK37" i="12"/>
  <c r="BR37" i="12" s="1"/>
  <c r="AW37" i="12" s="1"/>
  <c r="V37" i="12"/>
  <c r="Y37" i="12"/>
  <c r="AN37" i="12"/>
  <c r="BU37" i="12" s="1"/>
  <c r="AZ37" i="12" s="1"/>
  <c r="Y38" i="12"/>
  <c r="AN38" i="12"/>
  <c r="BU38" i="12" s="1"/>
  <c r="AZ38" i="12" s="1"/>
  <c r="N46" i="12"/>
  <c r="AG46" i="12"/>
  <c r="BN46" i="12" s="1"/>
  <c r="R46" i="12"/>
  <c r="AG56" i="12"/>
  <c r="BN56" i="12" s="1"/>
  <c r="N56" i="12"/>
  <c r="R56" i="12"/>
  <c r="X37" i="12"/>
  <c r="U38" i="12"/>
  <c r="N44" i="12"/>
  <c r="I40" i="12"/>
  <c r="AQ41" i="24" l="1"/>
  <c r="AP42" i="29"/>
  <c r="H48" i="29"/>
  <c r="Y48" i="29" s="1"/>
  <c r="AA43" i="29"/>
  <c r="AB43" i="29" s="1"/>
  <c r="AC43" i="29" s="1"/>
  <c r="AD43" i="29"/>
  <c r="AK43" i="29"/>
  <c r="AM43" i="29"/>
  <c r="AH43" i="29"/>
  <c r="F48" i="29"/>
  <c r="W48" i="29" s="1"/>
  <c r="AG43" i="29"/>
  <c r="I44" i="29"/>
  <c r="C48" i="29"/>
  <c r="T48" i="29" s="1"/>
  <c r="H51" i="28"/>
  <c r="I51" i="28" s="1"/>
  <c r="U51" i="28" s="1"/>
  <c r="G52" i="28"/>
  <c r="B52" i="28"/>
  <c r="W49" i="28"/>
  <c r="X49" i="28"/>
  <c r="X48" i="28"/>
  <c r="W48" i="28"/>
  <c r="D52" i="28"/>
  <c r="I50" i="28"/>
  <c r="E52" i="28"/>
  <c r="AH41" i="26"/>
  <c r="BK41" i="26"/>
  <c r="AD41" i="26"/>
  <c r="BA41" i="26"/>
  <c r="AA41" i="26"/>
  <c r="AB41" i="26" s="1"/>
  <c r="AC41" i="26" s="1"/>
  <c r="AN41" i="26"/>
  <c r="AX41" i="26"/>
  <c r="AU41" i="26"/>
  <c r="AL41" i="26"/>
  <c r="AI41" i="26"/>
  <c r="AZ41" i="26"/>
  <c r="W43" i="25"/>
  <c r="X43" i="25"/>
  <c r="I44" i="25"/>
  <c r="AI44" i="25" s="1"/>
  <c r="Z41" i="23"/>
  <c r="AT41" i="23" s="1"/>
  <c r="F46" i="21"/>
  <c r="W46" i="21" s="1"/>
  <c r="AU45" i="24"/>
  <c r="C46" i="24" s="1"/>
  <c r="T46" i="24" s="1"/>
  <c r="BB42" i="24"/>
  <c r="AA42" i="24"/>
  <c r="AB42" i="24" s="1"/>
  <c r="AC42" i="24" s="1"/>
  <c r="BV42" i="24"/>
  <c r="AD42" i="24"/>
  <c r="BA42" i="24"/>
  <c r="BU42" i="24"/>
  <c r="AL42" i="24"/>
  <c r="AN42" i="24"/>
  <c r="BS42" i="24"/>
  <c r="AI42" i="24"/>
  <c r="BP42" i="24"/>
  <c r="S43" i="22"/>
  <c r="I43" i="22"/>
  <c r="AH42" i="24"/>
  <c r="S43" i="21"/>
  <c r="I43" i="21"/>
  <c r="AD42" i="22"/>
  <c r="BL42" i="22"/>
  <c r="AA42" i="22"/>
  <c r="AB42" i="22" s="1"/>
  <c r="AC42" i="22" s="1"/>
  <c r="BK42" i="22"/>
  <c r="BA42" i="22"/>
  <c r="AL42" i="22"/>
  <c r="AI42" i="22"/>
  <c r="AX42" i="22"/>
  <c r="AZ42" i="22"/>
  <c r="AU42" i="22"/>
  <c r="AN42" i="22"/>
  <c r="AT42" i="22"/>
  <c r="AH42" i="22"/>
  <c r="I43" i="24"/>
  <c r="S43" i="24"/>
  <c r="AD42" i="21"/>
  <c r="AA42" i="21"/>
  <c r="AB42" i="21" s="1"/>
  <c r="AC42" i="21" s="1"/>
  <c r="AM42" i="21"/>
  <c r="AK42" i="21"/>
  <c r="AH42" i="21"/>
  <c r="AX45" i="24"/>
  <c r="F46" i="24" s="1"/>
  <c r="W46" i="24" s="1"/>
  <c r="H46" i="21"/>
  <c r="Y46" i="21" s="1"/>
  <c r="BO42" i="24"/>
  <c r="J41" i="23"/>
  <c r="K41" i="23" s="1"/>
  <c r="L41" i="23" s="1"/>
  <c r="AZ45" i="24"/>
  <c r="H46" i="24" s="1"/>
  <c r="Y46" i="24" s="1"/>
  <c r="C46" i="21"/>
  <c r="T46" i="21" s="1"/>
  <c r="C3" i="14"/>
  <c r="AM68" i="4"/>
  <c r="I41" i="20"/>
  <c r="J41" i="20" s="1"/>
  <c r="K41" i="20" s="1"/>
  <c r="L41" i="20" s="1"/>
  <c r="S41" i="20"/>
  <c r="AB52" i="4"/>
  <c r="AB61" i="4"/>
  <c r="AB56" i="4"/>
  <c r="AB59" i="4"/>
  <c r="AB53" i="4"/>
  <c r="AB51" i="4"/>
  <c r="AB64" i="4"/>
  <c r="AB63" i="4"/>
  <c r="AB57" i="4"/>
  <c r="P39" i="4"/>
  <c r="AC39" i="4" s="1"/>
  <c r="AM39" i="4" s="1"/>
  <c r="Q39" i="4"/>
  <c r="AD39" i="4" s="1"/>
  <c r="AN39" i="4" s="1"/>
  <c r="T39" i="4"/>
  <c r="AG39" i="4" s="1"/>
  <c r="AQ39" i="4" s="1"/>
  <c r="I41" i="1"/>
  <c r="C4" i="14" s="1"/>
  <c r="I40" i="4"/>
  <c r="I40" i="7"/>
  <c r="O40" i="9"/>
  <c r="J40" i="9"/>
  <c r="K40" i="9" s="1"/>
  <c r="L40" i="9" s="1"/>
  <c r="O40" i="12"/>
  <c r="J40" i="12"/>
  <c r="K40" i="12" s="1"/>
  <c r="L40" i="12" s="1"/>
  <c r="O40" i="10"/>
  <c r="J40" i="10"/>
  <c r="K40" i="10" s="1"/>
  <c r="L40" i="10" s="1"/>
  <c r="Q39" i="7"/>
  <c r="P39" i="7"/>
  <c r="V39" i="7"/>
  <c r="T39" i="7"/>
  <c r="W39" i="7"/>
  <c r="F43" i="1"/>
  <c r="AC42" i="7"/>
  <c r="C43" i="7" s="1"/>
  <c r="AF41" i="7"/>
  <c r="F42" i="7" s="1"/>
  <c r="B41" i="4"/>
  <c r="AT40" i="4"/>
  <c r="AS42" i="4"/>
  <c r="H43" i="4" s="1"/>
  <c r="B43" i="1"/>
  <c r="P40" i="1"/>
  <c r="J40" i="1"/>
  <c r="K40" i="1" s="1"/>
  <c r="L40" i="1" s="1"/>
  <c r="T40" i="1"/>
  <c r="Q40" i="1"/>
  <c r="B41" i="7"/>
  <c r="AI40" i="7"/>
  <c r="AQ41" i="4"/>
  <c r="F42" i="4" s="1"/>
  <c r="H42" i="1"/>
  <c r="C42" i="1"/>
  <c r="AJ39" i="7"/>
  <c r="V40" i="1"/>
  <c r="AH41" i="7"/>
  <c r="H42" i="7" s="1"/>
  <c r="AN42" i="4"/>
  <c r="C43" i="4" s="1"/>
  <c r="AO42" i="21" l="1"/>
  <c r="AH41" i="23"/>
  <c r="Y43" i="25"/>
  <c r="Z44" i="29"/>
  <c r="B45" i="29"/>
  <c r="S45" i="29" s="1"/>
  <c r="G49" i="29"/>
  <c r="X49" i="29" s="1"/>
  <c r="J44" i="29"/>
  <c r="K44" i="29" s="1"/>
  <c r="L44" i="29" s="1"/>
  <c r="AN43" i="29"/>
  <c r="AO43" i="29"/>
  <c r="C49" i="29"/>
  <c r="T49" i="29" s="1"/>
  <c r="H49" i="29"/>
  <c r="Y49" i="29" s="1"/>
  <c r="Y48" i="28"/>
  <c r="R51" i="28"/>
  <c r="S51" i="28"/>
  <c r="Y49" i="28"/>
  <c r="D53" i="28"/>
  <c r="E53" i="28"/>
  <c r="J51" i="28"/>
  <c r="K51" i="28" s="1"/>
  <c r="L51" i="28" s="1"/>
  <c r="G53" i="28"/>
  <c r="J50" i="28"/>
  <c r="K50" i="28" s="1"/>
  <c r="L50" i="28" s="1"/>
  <c r="U50" i="28"/>
  <c r="P50" i="28"/>
  <c r="Q50" i="28"/>
  <c r="P51" i="28"/>
  <c r="V51" i="28"/>
  <c r="H52" i="28"/>
  <c r="I52" i="28" s="1"/>
  <c r="B53" i="28"/>
  <c r="V50" i="28"/>
  <c r="AP41" i="26"/>
  <c r="AO41" i="26"/>
  <c r="BD41" i="26"/>
  <c r="BJ41" i="26"/>
  <c r="H42" i="26" s="1"/>
  <c r="Y42" i="26" s="1"/>
  <c r="BH41" i="26"/>
  <c r="F42" i="26" s="1"/>
  <c r="BE41" i="26"/>
  <c r="C42" i="26" s="1"/>
  <c r="P44" i="25"/>
  <c r="V44" i="25"/>
  <c r="AD44" i="25"/>
  <c r="T44" i="25"/>
  <c r="AC44" i="25"/>
  <c r="AQ44" i="25"/>
  <c r="F45" i="25" s="1"/>
  <c r="AJ44" i="25"/>
  <c r="J44" i="25"/>
  <c r="K44" i="25" s="1"/>
  <c r="L44" i="25" s="1"/>
  <c r="AN44" i="25"/>
  <c r="C45" i="25" s="1"/>
  <c r="AT44" i="25"/>
  <c r="AU44" i="25" s="1"/>
  <c r="AS44" i="25"/>
  <c r="H45" i="25" s="1"/>
  <c r="AM44" i="25"/>
  <c r="B45" i="25" s="1"/>
  <c r="AG44" i="25"/>
  <c r="Q44" i="25"/>
  <c r="BD43" i="22"/>
  <c r="B44" i="22" s="1"/>
  <c r="Z43" i="22"/>
  <c r="J43" i="24"/>
  <c r="K43" i="24" s="1"/>
  <c r="L43" i="24" s="1"/>
  <c r="AP42" i="24"/>
  <c r="AO42" i="24"/>
  <c r="AX46" i="24"/>
  <c r="F47" i="24" s="1"/>
  <c r="W47" i="24" s="1"/>
  <c r="J43" i="22"/>
  <c r="K43" i="22" s="1"/>
  <c r="L43" i="22" s="1"/>
  <c r="F47" i="21"/>
  <c r="W47" i="21" s="1"/>
  <c r="C47" i="21"/>
  <c r="T47" i="21" s="1"/>
  <c r="H47" i="21"/>
  <c r="Y47" i="21" s="1"/>
  <c r="J43" i="21"/>
  <c r="K43" i="21" s="1"/>
  <c r="L43" i="21" s="1"/>
  <c r="AN42" i="21"/>
  <c r="AP42" i="21" s="1"/>
  <c r="AU46" i="24"/>
  <c r="C47" i="24" s="1"/>
  <c r="T47" i="24" s="1"/>
  <c r="AP42" i="22"/>
  <c r="AO42" i="22"/>
  <c r="BK41" i="23"/>
  <c r="AA41" i="23"/>
  <c r="AB41" i="23" s="1"/>
  <c r="AC41" i="23" s="1"/>
  <c r="BA41" i="23"/>
  <c r="AD41" i="23"/>
  <c r="AN41" i="23"/>
  <c r="AL41" i="23"/>
  <c r="AX41" i="23"/>
  <c r="AZ41" i="23"/>
  <c r="AU41" i="23"/>
  <c r="AI41" i="23"/>
  <c r="AZ46" i="24"/>
  <c r="H47" i="24" s="1"/>
  <c r="Y47" i="24" s="1"/>
  <c r="AT43" i="24"/>
  <c r="B44" i="24" s="1"/>
  <c r="Z43" i="24"/>
  <c r="BO43" i="24" s="1"/>
  <c r="B44" i="21"/>
  <c r="Z43" i="21"/>
  <c r="AG43" i="21" s="1"/>
  <c r="Z41" i="20"/>
  <c r="AT41" i="20" s="1"/>
  <c r="T40" i="4"/>
  <c r="J41" i="1"/>
  <c r="K41" i="1" s="1"/>
  <c r="L41" i="1" s="1"/>
  <c r="T41" i="1"/>
  <c r="Q41" i="1"/>
  <c r="V41" i="1"/>
  <c r="P40" i="4"/>
  <c r="J40" i="4"/>
  <c r="K40" i="4" s="1"/>
  <c r="L40" i="4" s="1"/>
  <c r="AG40" i="4"/>
  <c r="AJ40" i="4"/>
  <c r="P41" i="1"/>
  <c r="AC40" i="4"/>
  <c r="V40" i="4"/>
  <c r="AI40" i="4"/>
  <c r="Q40" i="4"/>
  <c r="AU40" i="4"/>
  <c r="B3" i="14"/>
  <c r="AD40" i="4"/>
  <c r="I42" i="1"/>
  <c r="C5" i="14" s="1"/>
  <c r="J40" i="7"/>
  <c r="K40" i="7" s="1"/>
  <c r="L40" i="7" s="1"/>
  <c r="D3" i="14"/>
  <c r="X40" i="1"/>
  <c r="W40" i="1"/>
  <c r="T40" i="7"/>
  <c r="Q40" i="7"/>
  <c r="AJ40" i="7"/>
  <c r="V40" i="7"/>
  <c r="P40" i="7"/>
  <c r="W40" i="9"/>
  <c r="F41" i="9" s="1"/>
  <c r="Y40" i="9"/>
  <c r="H41" i="9" s="1"/>
  <c r="O41" i="9"/>
  <c r="O42" i="9" s="1"/>
  <c r="O43" i="9" s="1"/>
  <c r="O44" i="9" s="1"/>
  <c r="O45" i="9" s="1"/>
  <c r="O46" i="9" s="1"/>
  <c r="O47" i="9" s="1"/>
  <c r="O48" i="9" s="1"/>
  <c r="S40" i="9"/>
  <c r="T40" i="9"/>
  <c r="AN43" i="4"/>
  <c r="C44" i="4" s="1"/>
  <c r="AH42" i="7"/>
  <c r="H43" i="7" s="1"/>
  <c r="AS43" i="4"/>
  <c r="H44" i="4" s="1"/>
  <c r="F44" i="1"/>
  <c r="O41" i="10"/>
  <c r="S40" i="10"/>
  <c r="Y40" i="10"/>
  <c r="T40" i="10"/>
  <c r="W40" i="10"/>
  <c r="H43" i="1"/>
  <c r="AB41" i="7"/>
  <c r="I41" i="7"/>
  <c r="AM41" i="4"/>
  <c r="B42" i="4" s="1"/>
  <c r="I41" i="4"/>
  <c r="C43" i="1"/>
  <c r="AQ42" i="4"/>
  <c r="F43" i="4" s="1"/>
  <c r="B44" i="1"/>
  <c r="AF42" i="7"/>
  <c r="F43" i="7" s="1"/>
  <c r="AC43" i="7"/>
  <c r="C44" i="7" s="1"/>
  <c r="T40" i="12"/>
  <c r="W40" i="12"/>
  <c r="O41" i="12"/>
  <c r="Y40" i="12"/>
  <c r="S40" i="12"/>
  <c r="AQ42" i="22" l="1"/>
  <c r="AP41" i="23"/>
  <c r="AA44" i="29"/>
  <c r="AB44" i="29" s="1"/>
  <c r="AC44" i="29" s="1"/>
  <c r="AD44" i="29"/>
  <c r="AM44" i="29"/>
  <c r="AK44" i="29"/>
  <c r="AH44" i="29"/>
  <c r="H50" i="29"/>
  <c r="Y50" i="29" s="1"/>
  <c r="AP43" i="29"/>
  <c r="G50" i="29"/>
  <c r="X50" i="29" s="1"/>
  <c r="AG44" i="29"/>
  <c r="C50" i="29"/>
  <c r="T50" i="29" s="1"/>
  <c r="I45" i="29"/>
  <c r="J45" i="29" s="1"/>
  <c r="K45" i="29" s="1"/>
  <c r="L45" i="29" s="1"/>
  <c r="J52" i="28"/>
  <c r="K52" i="28" s="1"/>
  <c r="L52" i="28" s="1"/>
  <c r="R52" i="28"/>
  <c r="U52" i="28"/>
  <c r="P52" i="28"/>
  <c r="S52" i="28"/>
  <c r="W51" i="28"/>
  <c r="X51" i="28"/>
  <c r="E54" i="28"/>
  <c r="V52" i="28"/>
  <c r="H53" i="28"/>
  <c r="I53" i="28" s="1"/>
  <c r="X50" i="28"/>
  <c r="W50" i="28"/>
  <c r="G54" i="28"/>
  <c r="D54" i="28"/>
  <c r="B54" i="28"/>
  <c r="AQ41" i="26"/>
  <c r="B42" i="26"/>
  <c r="S42" i="26" s="1"/>
  <c r="BL41" i="26"/>
  <c r="W44" i="25"/>
  <c r="I45" i="25"/>
  <c r="T45" i="25" s="1"/>
  <c r="X44" i="25"/>
  <c r="AQ42" i="24"/>
  <c r="AH43" i="24"/>
  <c r="C48" i="21"/>
  <c r="T48" i="21" s="1"/>
  <c r="BA43" i="22"/>
  <c r="BL43" i="22"/>
  <c r="AA43" i="22"/>
  <c r="AB43" i="22" s="1"/>
  <c r="AC43" i="22" s="1"/>
  <c r="AD43" i="22"/>
  <c r="BK43" i="22"/>
  <c r="AU43" i="22"/>
  <c r="AX43" i="22"/>
  <c r="AI43" i="22"/>
  <c r="AZ43" i="22"/>
  <c r="AN43" i="22"/>
  <c r="AL43" i="22"/>
  <c r="I44" i="21"/>
  <c r="S44" i="21"/>
  <c r="AT43" i="22"/>
  <c r="AO41" i="23"/>
  <c r="AQ41" i="23" s="1"/>
  <c r="AZ47" i="24"/>
  <c r="H48" i="24" s="1"/>
  <c r="Y48" i="24" s="1"/>
  <c r="F48" i="21"/>
  <c r="W48" i="21" s="1"/>
  <c r="AH43" i="22"/>
  <c r="AX47" i="24"/>
  <c r="F48" i="24" s="1"/>
  <c r="W48" i="24" s="1"/>
  <c r="H48" i="21"/>
  <c r="Y48" i="21" s="1"/>
  <c r="AD43" i="21"/>
  <c r="AA43" i="21"/>
  <c r="AB43" i="21" s="1"/>
  <c r="AC43" i="21" s="1"/>
  <c r="AM43" i="21"/>
  <c r="AK43" i="21"/>
  <c r="AH43" i="21"/>
  <c r="AU47" i="24"/>
  <c r="C48" i="24" s="1"/>
  <c r="T48" i="24" s="1"/>
  <c r="BB43" i="24"/>
  <c r="BV43" i="24"/>
  <c r="AA43" i="24"/>
  <c r="AB43" i="24" s="1"/>
  <c r="AC43" i="24" s="1"/>
  <c r="AD43" i="24"/>
  <c r="BA43" i="24"/>
  <c r="BU43" i="24"/>
  <c r="AI43" i="24"/>
  <c r="BS43" i="24"/>
  <c r="BP43" i="24"/>
  <c r="AL43" i="24"/>
  <c r="AN43" i="24"/>
  <c r="I44" i="24"/>
  <c r="S44" i="24"/>
  <c r="BJ41" i="23"/>
  <c r="H42" i="23" s="1"/>
  <c r="Y42" i="23" s="1"/>
  <c r="BE41" i="23"/>
  <c r="C42" i="23" s="1"/>
  <c r="T42" i="23" s="1"/>
  <c r="BD41" i="23"/>
  <c r="BH41" i="23"/>
  <c r="F42" i="23" s="1"/>
  <c r="W42" i="23" s="1"/>
  <c r="I44" i="22"/>
  <c r="S44" i="22"/>
  <c r="J42" i="1"/>
  <c r="K42" i="1" s="1"/>
  <c r="L42" i="1" s="1"/>
  <c r="AH41" i="20"/>
  <c r="AX41" i="20"/>
  <c r="AN41" i="20"/>
  <c r="AA41" i="20"/>
  <c r="AB41" i="20" s="1"/>
  <c r="AC41" i="20" s="1"/>
  <c r="AL41" i="20"/>
  <c r="AU41" i="20"/>
  <c r="BK41" i="20"/>
  <c r="AD41" i="20"/>
  <c r="BA41" i="20"/>
  <c r="AI41" i="20"/>
  <c r="AZ41" i="20"/>
  <c r="X41" i="1"/>
  <c r="W41" i="1"/>
  <c r="O42" i="12"/>
  <c r="O43" i="12" s="1"/>
  <c r="O44" i="12" s="1"/>
  <c r="O45" i="12" s="1"/>
  <c r="O46" i="12" s="1"/>
  <c r="O47" i="12" s="1"/>
  <c r="O48" i="12" s="1"/>
  <c r="O49" i="12" s="1"/>
  <c r="O50" i="12" s="1"/>
  <c r="O51" i="12" s="1"/>
  <c r="O52" i="12" s="1"/>
  <c r="O53" i="12" s="1"/>
  <c r="O54" i="12" s="1"/>
  <c r="O55" i="12" s="1"/>
  <c r="O56" i="12" s="1"/>
  <c r="O57" i="12" s="1"/>
  <c r="O58" i="12" s="1"/>
  <c r="O59" i="12" s="1"/>
  <c r="O60" i="12" s="1"/>
  <c r="O61" i="12" s="1"/>
  <c r="O62" i="12" s="1"/>
  <c r="O63" i="12" s="1"/>
  <c r="O64" i="12" s="1"/>
  <c r="O65" i="12" s="1"/>
  <c r="O66" i="12" s="1"/>
  <c r="O42" i="10"/>
  <c r="O43" i="10" s="1"/>
  <c r="O44" i="10" s="1"/>
  <c r="O45" i="10" s="1"/>
  <c r="O46" i="10" s="1"/>
  <c r="O47" i="10" s="1"/>
  <c r="O48" i="10" s="1"/>
  <c r="O49" i="10" s="1"/>
  <c r="O50" i="10" s="1"/>
  <c r="O51" i="10" s="1"/>
  <c r="O52" i="10" s="1"/>
  <c r="O53" i="10" s="1"/>
  <c r="O54" i="10" s="1"/>
  <c r="O55" i="10" s="1"/>
  <c r="O56" i="10" s="1"/>
  <c r="O57" i="10" s="1"/>
  <c r="O58" i="10" s="1"/>
  <c r="O59" i="10" s="1"/>
  <c r="O60" i="10" s="1"/>
  <c r="O61" i="10" s="1"/>
  <c r="O62" i="10" s="1"/>
  <c r="O63" i="10" s="1"/>
  <c r="O64" i="10" s="1"/>
  <c r="O65" i="10" s="1"/>
  <c r="P42" i="1"/>
  <c r="W40" i="4"/>
  <c r="X40" i="4"/>
  <c r="V42" i="1"/>
  <c r="Q42" i="1"/>
  <c r="T42" i="1"/>
  <c r="I43" i="1"/>
  <c r="P41" i="4"/>
  <c r="B4" i="14"/>
  <c r="Y40" i="1"/>
  <c r="P41" i="7"/>
  <c r="D4" i="14"/>
  <c r="W40" i="7"/>
  <c r="X40" i="7"/>
  <c r="O49" i="9"/>
  <c r="W41" i="9"/>
  <c r="F42" i="9" s="1"/>
  <c r="W42" i="9" s="1"/>
  <c r="F43" i="9" s="1"/>
  <c r="W43" i="9" s="1"/>
  <c r="B41" i="9"/>
  <c r="Z40" i="9"/>
  <c r="Y41" i="9"/>
  <c r="H42" i="9" s="1"/>
  <c r="Y42" i="9" s="1"/>
  <c r="H43" i="9" s="1"/>
  <c r="Y43" i="9" s="1"/>
  <c r="C41" i="9"/>
  <c r="T41" i="9" s="1"/>
  <c r="C42" i="9" s="1"/>
  <c r="T42" i="9" s="1"/>
  <c r="C43" i="9" s="1"/>
  <c r="T43" i="9" s="1"/>
  <c r="AH43" i="7"/>
  <c r="H44" i="7" s="1"/>
  <c r="AC44" i="7"/>
  <c r="C45" i="7" s="1"/>
  <c r="AX40" i="12"/>
  <c r="F41" i="12" s="1"/>
  <c r="W41" i="12" s="1"/>
  <c r="B45" i="1"/>
  <c r="AQ43" i="4"/>
  <c r="F44" i="4" s="1"/>
  <c r="AJ41" i="4"/>
  <c r="J41" i="4"/>
  <c r="K41" i="4" s="1"/>
  <c r="L41" i="4" s="1"/>
  <c r="AT41" i="4"/>
  <c r="AU41" i="4" s="1"/>
  <c r="V41" i="4"/>
  <c r="Q41" i="4"/>
  <c r="AI41" i="4"/>
  <c r="AD41" i="4"/>
  <c r="AG41" i="4"/>
  <c r="T41" i="4"/>
  <c r="BJ40" i="10"/>
  <c r="H41" i="10" s="1"/>
  <c r="Y41" i="10" s="1"/>
  <c r="Z40" i="12"/>
  <c r="AL40" i="12" s="1"/>
  <c r="AT40" i="12"/>
  <c r="B41" i="12" s="1"/>
  <c r="AZ40" i="12"/>
  <c r="H41" i="12" s="1"/>
  <c r="Y41" i="12" s="1"/>
  <c r="AM42" i="4"/>
  <c r="B43" i="4" s="1"/>
  <c r="I42" i="4"/>
  <c r="J41" i="7"/>
  <c r="K41" i="7" s="1"/>
  <c r="L41" i="7" s="1"/>
  <c r="Q41" i="7"/>
  <c r="T41" i="7"/>
  <c r="V41" i="7"/>
  <c r="H44" i="1"/>
  <c r="BD40" i="10"/>
  <c r="B41" i="10" s="1"/>
  <c r="Z40" i="10"/>
  <c r="AZ40" i="10" s="1"/>
  <c r="F45" i="1"/>
  <c r="BE40" i="10"/>
  <c r="C41" i="10" s="1"/>
  <c r="T41" i="10" s="1"/>
  <c r="AF43" i="7"/>
  <c r="F44" i="7" s="1"/>
  <c r="AU40" i="12"/>
  <c r="C41" i="12" s="1"/>
  <c r="T41" i="12" s="1"/>
  <c r="C44" i="1"/>
  <c r="AC41" i="4"/>
  <c r="AI41" i="7"/>
  <c r="AJ41" i="7" s="1"/>
  <c r="B42" i="7"/>
  <c r="BH40" i="10"/>
  <c r="F41" i="10" s="1"/>
  <c r="W41" i="10" s="1"/>
  <c r="AO43" i="21" l="1"/>
  <c r="G51" i="29"/>
  <c r="X51" i="29" s="1"/>
  <c r="E51" i="29"/>
  <c r="V51" i="29" s="1"/>
  <c r="D51" i="29"/>
  <c r="U51" i="29" s="1"/>
  <c r="AN44" i="29"/>
  <c r="AO44" i="29"/>
  <c r="Z45" i="29"/>
  <c r="B46" i="29"/>
  <c r="S46" i="29" s="1"/>
  <c r="H51" i="29"/>
  <c r="Y51" i="29" s="1"/>
  <c r="Y50" i="28"/>
  <c r="J53" i="28"/>
  <c r="K53" i="28" s="1"/>
  <c r="L53" i="28" s="1"/>
  <c r="U53" i="28"/>
  <c r="P53" i="28"/>
  <c r="S53" i="28"/>
  <c r="R53" i="28"/>
  <c r="X52" i="28"/>
  <c r="W52" i="28"/>
  <c r="H54" i="28"/>
  <c r="V53" i="28"/>
  <c r="B55" i="28"/>
  <c r="G55" i="28"/>
  <c r="Y51" i="28"/>
  <c r="D55" i="28"/>
  <c r="E55" i="28"/>
  <c r="I42" i="26"/>
  <c r="AI45" i="25"/>
  <c r="Y44" i="25"/>
  <c r="P45" i="25"/>
  <c r="AD45" i="25"/>
  <c r="V45" i="25"/>
  <c r="AC45" i="25"/>
  <c r="AT45" i="25"/>
  <c r="AU45" i="25" s="1"/>
  <c r="AM45" i="25"/>
  <c r="B46" i="25" s="1"/>
  <c r="AS45" i="25"/>
  <c r="H46" i="25" s="1"/>
  <c r="AN45" i="25"/>
  <c r="C46" i="25" s="1"/>
  <c r="AJ45" i="25"/>
  <c r="J45" i="25"/>
  <c r="K45" i="25" s="1"/>
  <c r="L45" i="25" s="1"/>
  <c r="AQ45" i="25"/>
  <c r="F46" i="25" s="1"/>
  <c r="AG45" i="25"/>
  <c r="Q45" i="25"/>
  <c r="AP43" i="24"/>
  <c r="G49" i="21"/>
  <c r="X49" i="21" s="1"/>
  <c r="AX48" i="24"/>
  <c r="G49" i="24" s="1"/>
  <c r="X49" i="24" s="1"/>
  <c r="Z44" i="22"/>
  <c r="AO43" i="24"/>
  <c r="AQ43" i="24" s="1"/>
  <c r="J44" i="22"/>
  <c r="K44" i="22" s="1"/>
  <c r="L44" i="22" s="1"/>
  <c r="C49" i="21"/>
  <c r="T49" i="21" s="1"/>
  <c r="AU48" i="24"/>
  <c r="C49" i="24" s="1"/>
  <c r="T49" i="24" s="1"/>
  <c r="AZ48" i="24"/>
  <c r="H49" i="24" s="1"/>
  <c r="Y49" i="24" s="1"/>
  <c r="AO43" i="22"/>
  <c r="AP43" i="22"/>
  <c r="AN43" i="21"/>
  <c r="AP43" i="21" s="1"/>
  <c r="H49" i="21"/>
  <c r="Y49" i="21" s="1"/>
  <c r="J44" i="21"/>
  <c r="K44" i="21" s="1"/>
  <c r="L44" i="21" s="1"/>
  <c r="AT44" i="24"/>
  <c r="B45" i="24" s="1"/>
  <c r="Z44" i="24"/>
  <c r="BO44" i="24" s="1"/>
  <c r="J44" i="24"/>
  <c r="K44" i="24" s="1"/>
  <c r="L44" i="24" s="1"/>
  <c r="B42" i="23"/>
  <c r="BL41" i="23"/>
  <c r="Z44" i="21"/>
  <c r="B45" i="21"/>
  <c r="Y41" i="1"/>
  <c r="O67" i="12"/>
  <c r="O68" i="12" s="1"/>
  <c r="O69" i="12" s="1"/>
  <c r="O70" i="12" s="1"/>
  <c r="V43" i="1"/>
  <c r="AP41" i="20"/>
  <c r="AO41" i="20"/>
  <c r="BD41" i="20"/>
  <c r="BJ41" i="20"/>
  <c r="H42" i="20" s="1"/>
  <c r="Y42" i="20" s="1"/>
  <c r="BH41" i="20"/>
  <c r="F42" i="20" s="1"/>
  <c r="W42" i="20" s="1"/>
  <c r="BE41" i="20"/>
  <c r="C42" i="20" s="1"/>
  <c r="T42" i="20" s="1"/>
  <c r="Y40" i="4"/>
  <c r="P43" i="1"/>
  <c r="X42" i="1"/>
  <c r="O66" i="10"/>
  <c r="Q43" i="1"/>
  <c r="C6" i="14"/>
  <c r="T43" i="1"/>
  <c r="W42" i="1"/>
  <c r="J43" i="1"/>
  <c r="K43" i="1" s="1"/>
  <c r="L43" i="1" s="1"/>
  <c r="P42" i="4"/>
  <c r="B5" i="14"/>
  <c r="W41" i="4"/>
  <c r="Y40" i="7"/>
  <c r="X41" i="4"/>
  <c r="BO40" i="12"/>
  <c r="AN40" i="12"/>
  <c r="BP40" i="12"/>
  <c r="BU40" i="12"/>
  <c r="AI40" i="12"/>
  <c r="AH40" i="12"/>
  <c r="AU40" i="10"/>
  <c r="AL40" i="10"/>
  <c r="AX40" i="10"/>
  <c r="AH40" i="10"/>
  <c r="AT40" i="10"/>
  <c r="AI40" i="10"/>
  <c r="X41" i="7"/>
  <c r="W41" i="7"/>
  <c r="AC42" i="4"/>
  <c r="O50" i="9"/>
  <c r="S41" i="9"/>
  <c r="I41" i="9"/>
  <c r="AM40" i="9"/>
  <c r="AA40" i="9"/>
  <c r="AB40" i="9" s="1"/>
  <c r="AC40" i="9" s="1"/>
  <c r="AD40" i="9"/>
  <c r="AK40" i="9"/>
  <c r="AH40" i="9"/>
  <c r="AG40" i="9"/>
  <c r="AB42" i="7"/>
  <c r="I42" i="7"/>
  <c r="S41" i="10"/>
  <c r="I41" i="10"/>
  <c r="AN40" i="10"/>
  <c r="BS40" i="12"/>
  <c r="AU41" i="12"/>
  <c r="C42" i="12" s="1"/>
  <c r="T42" i="12" s="1"/>
  <c r="F44" i="9"/>
  <c r="W44" i="9" s="1"/>
  <c r="C44" i="9"/>
  <c r="T44" i="9" s="1"/>
  <c r="BE41" i="10"/>
  <c r="C42" i="10" s="1"/>
  <c r="T42" i="10" s="1"/>
  <c r="H45" i="1"/>
  <c r="S41" i="12"/>
  <c r="I41" i="12"/>
  <c r="BJ41" i="10"/>
  <c r="H42" i="10" s="1"/>
  <c r="Y42" i="10" s="1"/>
  <c r="B46" i="1"/>
  <c r="AX41" i="12"/>
  <c r="F42" i="12" s="1"/>
  <c r="W42" i="12" s="1"/>
  <c r="AH44" i="7"/>
  <c r="H45" i="7" s="1"/>
  <c r="AF44" i="7"/>
  <c r="F45" i="7" s="1"/>
  <c r="I43" i="4"/>
  <c r="B6" i="14" s="1"/>
  <c r="AM43" i="4"/>
  <c r="B44" i="4" s="1"/>
  <c r="H44" i="9"/>
  <c r="Y44" i="9" s="1"/>
  <c r="BH41" i="10"/>
  <c r="F42" i="10" s="1"/>
  <c r="W42" i="10" s="1"/>
  <c r="C45" i="1"/>
  <c r="F46" i="1"/>
  <c r="AA40" i="10"/>
  <c r="AB40" i="10" s="1"/>
  <c r="AC40" i="10" s="1"/>
  <c r="BL40" i="10"/>
  <c r="AD40" i="10"/>
  <c r="BK40" i="10"/>
  <c r="BA40" i="10"/>
  <c r="AJ42" i="4"/>
  <c r="J42" i="4"/>
  <c r="K42" i="4" s="1"/>
  <c r="L42" i="4" s="1"/>
  <c r="AT42" i="4"/>
  <c r="AU42" i="4" s="1"/>
  <c r="AI42" i="4"/>
  <c r="AD42" i="4"/>
  <c r="V42" i="4"/>
  <c r="Q42" i="4"/>
  <c r="AG42" i="4"/>
  <c r="T42" i="4"/>
  <c r="AZ41" i="12"/>
  <c r="H42" i="12" s="1"/>
  <c r="Y42" i="12" s="1"/>
  <c r="AA40" i="12"/>
  <c r="AB40" i="12" s="1"/>
  <c r="AC40" i="12" s="1"/>
  <c r="BA40" i="12"/>
  <c r="AD40" i="12"/>
  <c r="BV40" i="12"/>
  <c r="BB40" i="12"/>
  <c r="I44" i="1"/>
  <c r="C7" i="14" s="1"/>
  <c r="AC45" i="7"/>
  <c r="C46" i="7" s="1"/>
  <c r="Y52" i="28" l="1"/>
  <c r="AP44" i="29"/>
  <c r="AD45" i="29"/>
  <c r="AA45" i="29"/>
  <c r="AB45" i="29" s="1"/>
  <c r="AC45" i="29" s="1"/>
  <c r="AH45" i="29"/>
  <c r="AM45" i="29"/>
  <c r="AK45" i="29"/>
  <c r="D52" i="29"/>
  <c r="U52" i="29" s="1"/>
  <c r="H52" i="29"/>
  <c r="Y52" i="29" s="1"/>
  <c r="E52" i="29"/>
  <c r="V52" i="29" s="1"/>
  <c r="G52" i="29"/>
  <c r="X52" i="29" s="1"/>
  <c r="AG45" i="29"/>
  <c r="I46" i="29"/>
  <c r="J46" i="29" s="1"/>
  <c r="K46" i="29" s="1"/>
  <c r="L46" i="29" s="1"/>
  <c r="D56" i="28"/>
  <c r="H55" i="28"/>
  <c r="E56" i="28"/>
  <c r="I54" i="28"/>
  <c r="V54" i="28" s="1"/>
  <c r="W53" i="28"/>
  <c r="X53" i="28"/>
  <c r="I55" i="28"/>
  <c r="B56" i="28"/>
  <c r="G56" i="28"/>
  <c r="Z42" i="26"/>
  <c r="J42" i="26"/>
  <c r="K42" i="26" s="1"/>
  <c r="L42" i="26" s="1"/>
  <c r="X45" i="25"/>
  <c r="W45" i="25"/>
  <c r="I46" i="25"/>
  <c r="V46" i="25" s="1"/>
  <c r="AH44" i="24"/>
  <c r="AQ43" i="22"/>
  <c r="BK44" i="22"/>
  <c r="BA44" i="22"/>
  <c r="AD44" i="22"/>
  <c r="AA44" i="22"/>
  <c r="AB44" i="22" s="1"/>
  <c r="AC44" i="22" s="1"/>
  <c r="AN44" i="22"/>
  <c r="AU44" i="22"/>
  <c r="AZ44" i="22"/>
  <c r="AL44" i="22"/>
  <c r="AI44" i="22"/>
  <c r="AX44" i="22"/>
  <c r="C50" i="21"/>
  <c r="T50" i="21" s="1"/>
  <c r="H50" i="21"/>
  <c r="Y50" i="21" s="1"/>
  <c r="I45" i="21"/>
  <c r="J45" i="21" s="1"/>
  <c r="K45" i="21" s="1"/>
  <c r="L45" i="21" s="1"/>
  <c r="S45" i="21"/>
  <c r="BA44" i="24"/>
  <c r="BV44" i="24"/>
  <c r="AA44" i="24"/>
  <c r="AB44" i="24" s="1"/>
  <c r="AC44" i="24" s="1"/>
  <c r="AD44" i="24"/>
  <c r="BB44" i="24"/>
  <c r="BS44" i="24"/>
  <c r="AN44" i="24"/>
  <c r="AL44" i="24"/>
  <c r="BP44" i="24"/>
  <c r="AI44" i="24"/>
  <c r="BU44" i="24"/>
  <c r="AY49" i="24"/>
  <c r="G50" i="24" s="1"/>
  <c r="X50" i="24" s="1"/>
  <c r="AZ49" i="24"/>
  <c r="H50" i="24" s="1"/>
  <c r="Y50" i="24" s="1"/>
  <c r="AA44" i="21"/>
  <c r="AB44" i="21" s="1"/>
  <c r="AC44" i="21" s="1"/>
  <c r="AD44" i="21"/>
  <c r="AM44" i="21"/>
  <c r="AH44" i="21"/>
  <c r="AK44" i="21"/>
  <c r="AU49" i="24"/>
  <c r="C50" i="24" s="1"/>
  <c r="T50" i="24" s="1"/>
  <c r="AH44" i="22"/>
  <c r="I42" i="23"/>
  <c r="S42" i="23"/>
  <c r="AG44" i="21"/>
  <c r="I45" i="24"/>
  <c r="J45" i="24" s="1"/>
  <c r="K45" i="24" s="1"/>
  <c r="L45" i="24" s="1"/>
  <c r="S45" i="24"/>
  <c r="AT44" i="22"/>
  <c r="G50" i="21"/>
  <c r="X50" i="21" s="1"/>
  <c r="AQ41" i="20"/>
  <c r="Y42" i="1"/>
  <c r="B42" i="20"/>
  <c r="BL41" i="20"/>
  <c r="D5" i="14"/>
  <c r="J41" i="9"/>
  <c r="K41" i="9" s="1"/>
  <c r="L41" i="9" s="1"/>
  <c r="O71" i="12"/>
  <c r="I76" i="12" s="1"/>
  <c r="O67" i="10"/>
  <c r="O68" i="10" s="1"/>
  <c r="O69" i="10" s="1"/>
  <c r="O70" i="10" s="1"/>
  <c r="X43" i="1"/>
  <c r="W43" i="1"/>
  <c r="I45" i="1"/>
  <c r="C8" i="14" s="1"/>
  <c r="Y41" i="4"/>
  <c r="AO40" i="9"/>
  <c r="P42" i="7"/>
  <c r="W42" i="4"/>
  <c r="AP40" i="10"/>
  <c r="AP40" i="12"/>
  <c r="X42" i="4"/>
  <c r="AO40" i="12"/>
  <c r="AO40" i="10"/>
  <c r="Y41" i="7"/>
  <c r="O51" i="9"/>
  <c r="O52" i="9" s="1"/>
  <c r="O53" i="9" s="1"/>
  <c r="O54" i="9" s="1"/>
  <c r="O55" i="9" s="1"/>
  <c r="O56" i="9" s="1"/>
  <c r="O57" i="9" s="1"/>
  <c r="O58" i="9" s="1"/>
  <c r="O59" i="9" s="1"/>
  <c r="O60" i="9" s="1"/>
  <c r="O61" i="9" s="1"/>
  <c r="O62" i="9" s="1"/>
  <c r="O63" i="9" s="1"/>
  <c r="O64" i="9" s="1"/>
  <c r="B42" i="9"/>
  <c r="Z41" i="9"/>
  <c r="AG41" i="9" s="1"/>
  <c r="AN40" i="9"/>
  <c r="AZ42" i="12"/>
  <c r="H43" i="12" s="1"/>
  <c r="Y43" i="12" s="1"/>
  <c r="H45" i="9"/>
  <c r="Y45" i="9" s="1"/>
  <c r="AJ43" i="4"/>
  <c r="AT43" i="4"/>
  <c r="AU43" i="4" s="1"/>
  <c r="J43" i="4"/>
  <c r="K43" i="4" s="1"/>
  <c r="L43" i="4" s="1"/>
  <c r="AD43" i="4"/>
  <c r="AI43" i="4"/>
  <c r="Q43" i="4"/>
  <c r="V43" i="4"/>
  <c r="AG43" i="4"/>
  <c r="T43" i="4"/>
  <c r="AH45" i="7"/>
  <c r="H46" i="7" s="1"/>
  <c r="AX42" i="12"/>
  <c r="F43" i="12" s="1"/>
  <c r="W43" i="12" s="1"/>
  <c r="J41" i="12"/>
  <c r="K41" i="12" s="1"/>
  <c r="L41" i="12" s="1"/>
  <c r="C45" i="9"/>
  <c r="T45" i="9" s="1"/>
  <c r="J44" i="1"/>
  <c r="K44" i="1" s="1"/>
  <c r="L44" i="1" s="1"/>
  <c r="P44" i="1"/>
  <c r="T44" i="1"/>
  <c r="Q44" i="1"/>
  <c r="AC43" i="4"/>
  <c r="Z41" i="12"/>
  <c r="BO41" i="12" s="1"/>
  <c r="AT41" i="12"/>
  <c r="B42" i="12" s="1"/>
  <c r="J41" i="10"/>
  <c r="K41" i="10" s="1"/>
  <c r="L41" i="10" s="1"/>
  <c r="AC46" i="7"/>
  <c r="C47" i="7" s="1"/>
  <c r="C46" i="1"/>
  <c r="BH42" i="10"/>
  <c r="F43" i="10" s="1"/>
  <c r="W43" i="10" s="1"/>
  <c r="I44" i="4"/>
  <c r="AC44" i="4" s="1"/>
  <c r="B47" i="1"/>
  <c r="H46" i="1"/>
  <c r="BE42" i="10"/>
  <c r="C43" i="10" s="1"/>
  <c r="T43" i="10" s="1"/>
  <c r="F45" i="9"/>
  <c r="W45" i="9" s="1"/>
  <c r="AU42" i="12"/>
  <c r="C43" i="12" s="1"/>
  <c r="T43" i="12" s="1"/>
  <c r="BD41" i="10"/>
  <c r="B42" i="10" s="1"/>
  <c r="Z41" i="10"/>
  <c r="AT41" i="10" s="1"/>
  <c r="J42" i="7"/>
  <c r="K42" i="7" s="1"/>
  <c r="L42" i="7" s="1"/>
  <c r="Q42" i="7"/>
  <c r="V42" i="7"/>
  <c r="T42" i="7"/>
  <c r="F47" i="1"/>
  <c r="P43" i="4"/>
  <c r="AF45" i="7"/>
  <c r="F46" i="7" s="1"/>
  <c r="BJ42" i="10"/>
  <c r="H43" i="10" s="1"/>
  <c r="Y43" i="10" s="1"/>
  <c r="V44" i="1"/>
  <c r="AI42" i="7"/>
  <c r="AJ42" i="7" s="1"/>
  <c r="B43" i="7"/>
  <c r="E53" i="29" l="1"/>
  <c r="V53" i="29" s="1"/>
  <c r="D53" i="29"/>
  <c r="U53" i="29" s="1"/>
  <c r="G53" i="29"/>
  <c r="X53" i="29" s="1"/>
  <c r="H53" i="29"/>
  <c r="Y53" i="29" s="1"/>
  <c r="AO45" i="29"/>
  <c r="AN45" i="29"/>
  <c r="Z46" i="29"/>
  <c r="AG46" i="29" s="1"/>
  <c r="B47" i="29"/>
  <c r="S47" i="29" s="1"/>
  <c r="J55" i="28"/>
  <c r="K55" i="28" s="1"/>
  <c r="L55" i="28" s="1"/>
  <c r="Y53" i="28"/>
  <c r="P55" i="28"/>
  <c r="B57" i="28"/>
  <c r="J54" i="28"/>
  <c r="K54" i="28" s="1"/>
  <c r="L54" i="28" s="1"/>
  <c r="R54" i="28"/>
  <c r="U54" i="28"/>
  <c r="S54" i="28"/>
  <c r="P54" i="28"/>
  <c r="H56" i="28"/>
  <c r="I56" i="28" s="1"/>
  <c r="V55" i="28"/>
  <c r="G57" i="28"/>
  <c r="S55" i="28"/>
  <c r="R55" i="28"/>
  <c r="U55" i="28"/>
  <c r="E57" i="28"/>
  <c r="D57" i="28"/>
  <c r="BA42" i="26"/>
  <c r="AA42" i="26"/>
  <c r="AB42" i="26" s="1"/>
  <c r="AC42" i="26" s="1"/>
  <c r="BK42" i="26"/>
  <c r="AD42" i="26"/>
  <c r="AX42" i="26"/>
  <c r="AU42" i="26"/>
  <c r="AL42" i="26"/>
  <c r="AI42" i="26"/>
  <c r="AZ42" i="26"/>
  <c r="AN42" i="26"/>
  <c r="AH42" i="26"/>
  <c r="AT42" i="26"/>
  <c r="Y45" i="25"/>
  <c r="T46" i="25"/>
  <c r="Q46" i="25"/>
  <c r="P46" i="25"/>
  <c r="AQ46" i="25"/>
  <c r="F47" i="25" s="1"/>
  <c r="AJ46" i="25"/>
  <c r="J46" i="25"/>
  <c r="K46" i="25" s="1"/>
  <c r="L46" i="25" s="1"/>
  <c r="AN46" i="25"/>
  <c r="C47" i="25" s="1"/>
  <c r="AS46" i="25"/>
  <c r="H47" i="25" s="1"/>
  <c r="AT46" i="25"/>
  <c r="AU46" i="25" s="1"/>
  <c r="AM46" i="25"/>
  <c r="B47" i="25" s="1"/>
  <c r="AI46" i="25"/>
  <c r="AD46" i="25"/>
  <c r="AC46" i="25"/>
  <c r="AG46" i="25"/>
  <c r="AO44" i="24"/>
  <c r="AP44" i="24"/>
  <c r="Z42" i="23"/>
  <c r="AH42" i="23" s="1"/>
  <c r="J42" i="23"/>
  <c r="K42" i="23" s="1"/>
  <c r="L42" i="23" s="1"/>
  <c r="AP44" i="22"/>
  <c r="AO44" i="22"/>
  <c r="G51" i="21"/>
  <c r="X51" i="21" s="1"/>
  <c r="D51" i="21"/>
  <c r="U51" i="21" s="1"/>
  <c r="E51" i="21"/>
  <c r="V51" i="21" s="1"/>
  <c r="AN44" i="21"/>
  <c r="AO44" i="21"/>
  <c r="AZ50" i="24"/>
  <c r="H51" i="24" s="1"/>
  <c r="Y51" i="24" s="1"/>
  <c r="AY50" i="24"/>
  <c r="G51" i="24" s="1"/>
  <c r="X51" i="24" s="1"/>
  <c r="Z45" i="24"/>
  <c r="AH45" i="24" s="1"/>
  <c r="AT45" i="24"/>
  <c r="B46" i="24" s="1"/>
  <c r="H51" i="21"/>
  <c r="Y51" i="21" s="1"/>
  <c r="AU50" i="24"/>
  <c r="B46" i="21"/>
  <c r="Z45" i="21"/>
  <c r="AG45" i="21" s="1"/>
  <c r="BJ44" i="22"/>
  <c r="H45" i="22" s="1"/>
  <c r="Y45" i="22" s="1"/>
  <c r="BE44" i="22"/>
  <c r="C45" i="22" s="1"/>
  <c r="T45" i="22" s="1"/>
  <c r="BH44" i="22"/>
  <c r="F45" i="22" s="1"/>
  <c r="W45" i="22" s="1"/>
  <c r="BD44" i="22"/>
  <c r="Y43" i="1"/>
  <c r="J45" i="1"/>
  <c r="K45" i="1" s="1"/>
  <c r="L45" i="1" s="1"/>
  <c r="V45" i="1"/>
  <c r="I79" i="12"/>
  <c r="D27" i="8"/>
  <c r="Q45" i="1"/>
  <c r="I42" i="20"/>
  <c r="J42" i="20" s="1"/>
  <c r="K42" i="20" s="1"/>
  <c r="L42" i="20" s="1"/>
  <c r="S42" i="20"/>
  <c r="O71" i="10"/>
  <c r="I76" i="10" s="1"/>
  <c r="P45" i="1"/>
  <c r="T45" i="1"/>
  <c r="O65" i="9"/>
  <c r="O66" i="9" s="1"/>
  <c r="O67" i="9" s="1"/>
  <c r="O68" i="9" s="1"/>
  <c r="O69" i="9" s="1"/>
  <c r="AQ40" i="12"/>
  <c r="Y42" i="4"/>
  <c r="X43" i="4"/>
  <c r="W42" i="7"/>
  <c r="P44" i="4"/>
  <c r="B7" i="14"/>
  <c r="AQ40" i="10"/>
  <c r="I46" i="1"/>
  <c r="C9" i="14" s="1"/>
  <c r="X44" i="1"/>
  <c r="W44" i="1"/>
  <c r="AP40" i="9"/>
  <c r="X42" i="7"/>
  <c r="W43" i="4"/>
  <c r="AH41" i="12"/>
  <c r="AD41" i="9"/>
  <c r="AK41" i="9"/>
  <c r="AM41" i="9"/>
  <c r="AA41" i="9"/>
  <c r="AB41" i="9" s="1"/>
  <c r="AC41" i="9" s="1"/>
  <c r="AH41" i="9"/>
  <c r="S42" i="9"/>
  <c r="I42" i="9"/>
  <c r="AF46" i="7"/>
  <c r="F47" i="7" s="1"/>
  <c r="F46" i="9"/>
  <c r="W46" i="9" s="1"/>
  <c r="BJ43" i="10"/>
  <c r="H44" i="10" s="1"/>
  <c r="Y44" i="10" s="1"/>
  <c r="AU43" i="12"/>
  <c r="C44" i="12" s="1"/>
  <c r="T44" i="12" s="1"/>
  <c r="AT44" i="4"/>
  <c r="J44" i="4"/>
  <c r="K44" i="4" s="1"/>
  <c r="L44" i="4" s="1"/>
  <c r="AJ44" i="4"/>
  <c r="V44" i="4"/>
  <c r="AI44" i="4"/>
  <c r="AD44" i="4"/>
  <c r="Q44" i="4"/>
  <c r="T44" i="4"/>
  <c r="AG44" i="4"/>
  <c r="BH43" i="10"/>
  <c r="F44" i="10" s="1"/>
  <c r="W44" i="10" s="1"/>
  <c r="AA41" i="12"/>
  <c r="AB41" i="12" s="1"/>
  <c r="AC41" i="12" s="1"/>
  <c r="BA41" i="12"/>
  <c r="AD41" i="12"/>
  <c r="BV41" i="12"/>
  <c r="BB41" i="12"/>
  <c r="AL41" i="12"/>
  <c r="BU41" i="12"/>
  <c r="AN41" i="12"/>
  <c r="BS41" i="12"/>
  <c r="AI41" i="12"/>
  <c r="BP41" i="12"/>
  <c r="AH46" i="7"/>
  <c r="H47" i="7" s="1"/>
  <c r="I43" i="7"/>
  <c r="AB43" i="7"/>
  <c r="F48" i="1"/>
  <c r="S42" i="10"/>
  <c r="I42" i="10"/>
  <c r="BE43" i="10"/>
  <c r="C44" i="10" s="1"/>
  <c r="T44" i="10" s="1"/>
  <c r="AC47" i="7"/>
  <c r="C48" i="7" s="1"/>
  <c r="C46" i="9"/>
  <c r="T46" i="9" s="1"/>
  <c r="AA41" i="10"/>
  <c r="AB41" i="10" s="1"/>
  <c r="AC41" i="10" s="1"/>
  <c r="BK41" i="10"/>
  <c r="BA41" i="10"/>
  <c r="BL41" i="10"/>
  <c r="AD41" i="10"/>
  <c r="AN41" i="10"/>
  <c r="AI41" i="10"/>
  <c r="AZ41" i="10"/>
  <c r="AX41" i="10"/>
  <c r="AU41" i="10"/>
  <c r="AL41" i="10"/>
  <c r="H47" i="1"/>
  <c r="B48" i="1"/>
  <c r="C47" i="1"/>
  <c r="AX43" i="12"/>
  <c r="F44" i="12" s="1"/>
  <c r="W44" i="12" s="1"/>
  <c r="AZ43" i="12"/>
  <c r="H44" i="12" s="1"/>
  <c r="Y44" i="12" s="1"/>
  <c r="AH41" i="10"/>
  <c r="S42" i="12"/>
  <c r="I42" i="12"/>
  <c r="H46" i="9"/>
  <c r="Y46" i="9" s="1"/>
  <c r="AQ44" i="24" l="1"/>
  <c r="AP45" i="29"/>
  <c r="BO45" i="24"/>
  <c r="AQ44" i="22"/>
  <c r="O70" i="9"/>
  <c r="G54" i="29"/>
  <c r="X54" i="29" s="1"/>
  <c r="E54" i="29"/>
  <c r="V54" i="29" s="1"/>
  <c r="I47" i="29"/>
  <c r="J47" i="29" s="1"/>
  <c r="K47" i="29" s="1"/>
  <c r="L47" i="29" s="1"/>
  <c r="AD46" i="29"/>
  <c r="AA46" i="29"/>
  <c r="AB46" i="29" s="1"/>
  <c r="AC46" i="29" s="1"/>
  <c r="AH46" i="29"/>
  <c r="AM46" i="29"/>
  <c r="AK46" i="29"/>
  <c r="H54" i="29"/>
  <c r="Y54" i="29" s="1"/>
  <c r="D54" i="29"/>
  <c r="U54" i="29" s="1"/>
  <c r="X55" i="28"/>
  <c r="J56" i="28"/>
  <c r="K56" i="28" s="1"/>
  <c r="L56" i="28" s="1"/>
  <c r="R56" i="28"/>
  <c r="U56" i="28"/>
  <c r="P56" i="28"/>
  <c r="S56" i="28"/>
  <c r="D58" i="28"/>
  <c r="V56" i="28"/>
  <c r="H57" i="28"/>
  <c r="E58" i="28"/>
  <c r="X54" i="28"/>
  <c r="W54" i="28"/>
  <c r="Y54" i="28" s="1"/>
  <c r="W55" i="28"/>
  <c r="Y55" i="28" s="1"/>
  <c r="G58" i="28"/>
  <c r="B58" i="28"/>
  <c r="AO42" i="26"/>
  <c r="AP42" i="26"/>
  <c r="BH42" i="26"/>
  <c r="F43" i="26" s="1"/>
  <c r="BE42" i="26"/>
  <c r="C43" i="26" s="1"/>
  <c r="BD42" i="26"/>
  <c r="BJ42" i="26"/>
  <c r="H43" i="26" s="1"/>
  <c r="Y43" i="26" s="1"/>
  <c r="X46" i="25"/>
  <c r="W46" i="25"/>
  <c r="I47" i="25"/>
  <c r="AC47" i="25" s="1"/>
  <c r="B45" i="22"/>
  <c r="BL44" i="22"/>
  <c r="E51" i="24"/>
  <c r="V51" i="24" s="1"/>
  <c r="D51" i="24"/>
  <c r="U51" i="24" s="1"/>
  <c r="E52" i="21"/>
  <c r="V52" i="21" s="1"/>
  <c r="BH45" i="22"/>
  <c r="F46" i="22" s="1"/>
  <c r="W46" i="22" s="1"/>
  <c r="BK42" i="23"/>
  <c r="BA42" i="23"/>
  <c r="AD42" i="23"/>
  <c r="AA42" i="23"/>
  <c r="AB42" i="23" s="1"/>
  <c r="AC42" i="23" s="1"/>
  <c r="AI42" i="23"/>
  <c r="AX42" i="23"/>
  <c r="AL42" i="23"/>
  <c r="AU42" i="23"/>
  <c r="AN42" i="23"/>
  <c r="AZ42" i="23"/>
  <c r="I46" i="21"/>
  <c r="J46" i="21" s="1"/>
  <c r="K46" i="21" s="1"/>
  <c r="L46" i="21" s="1"/>
  <c r="S46" i="21"/>
  <c r="AP44" i="21"/>
  <c r="H52" i="21"/>
  <c r="Y52" i="21" s="1"/>
  <c r="D52" i="21"/>
  <c r="U52" i="21" s="1"/>
  <c r="BJ45" i="22"/>
  <c r="H46" i="22" s="1"/>
  <c r="Y46" i="22" s="1"/>
  <c r="AZ51" i="24"/>
  <c r="H52" i="24" s="1"/>
  <c r="Y52" i="24" s="1"/>
  <c r="G52" i="21"/>
  <c r="X52" i="21" s="1"/>
  <c r="AT42" i="23"/>
  <c r="AA45" i="24"/>
  <c r="AB45" i="24" s="1"/>
  <c r="AC45" i="24" s="1"/>
  <c r="BV45" i="24"/>
  <c r="BA45" i="24"/>
  <c r="BB45" i="24"/>
  <c r="AD45" i="24"/>
  <c r="AI45" i="24"/>
  <c r="BS45" i="24"/>
  <c r="BU45" i="24"/>
  <c r="AN45" i="24"/>
  <c r="BP45" i="24"/>
  <c r="AL45" i="24"/>
  <c r="BE45" i="22"/>
  <c r="C46" i="22" s="1"/>
  <c r="T46" i="22" s="1"/>
  <c r="AY51" i="24"/>
  <c r="G52" i="24" s="1"/>
  <c r="X52" i="24" s="1"/>
  <c r="AD45" i="21"/>
  <c r="AA45" i="21"/>
  <c r="AB45" i="21" s="1"/>
  <c r="AC45" i="21" s="1"/>
  <c r="AK45" i="21"/>
  <c r="AH45" i="21"/>
  <c r="AM45" i="21"/>
  <c r="I46" i="24"/>
  <c r="J46" i="24" s="1"/>
  <c r="K46" i="24" s="1"/>
  <c r="L46" i="24" s="1"/>
  <c r="S46" i="24"/>
  <c r="X45" i="1"/>
  <c r="W45" i="1"/>
  <c r="Z42" i="20"/>
  <c r="AT42" i="20" s="1"/>
  <c r="J42" i="9"/>
  <c r="K42" i="9" s="1"/>
  <c r="L42" i="9" s="1"/>
  <c r="F27" i="8"/>
  <c r="I79" i="10"/>
  <c r="Q46" i="1"/>
  <c r="T46" i="1"/>
  <c r="V46" i="1"/>
  <c r="P46" i="1"/>
  <c r="O71" i="9"/>
  <c r="I76" i="9" s="1"/>
  <c r="G27" i="8" s="1"/>
  <c r="J46" i="1"/>
  <c r="K46" i="1" s="1"/>
  <c r="L46" i="1" s="1"/>
  <c r="Y43" i="4"/>
  <c r="Y44" i="1"/>
  <c r="I47" i="1"/>
  <c r="C10" i="14" s="1"/>
  <c r="W44" i="4"/>
  <c r="AO41" i="9"/>
  <c r="Y42" i="7"/>
  <c r="P43" i="7"/>
  <c r="D6" i="14"/>
  <c r="X44" i="4"/>
  <c r="AP41" i="10"/>
  <c r="AP41" i="12"/>
  <c r="AO41" i="12"/>
  <c r="AO41" i="10"/>
  <c r="AN41" i="9"/>
  <c r="B43" i="9"/>
  <c r="Z42" i="9"/>
  <c r="Z42" i="12"/>
  <c r="BO42" i="12" s="1"/>
  <c r="AT42" i="12"/>
  <c r="B43" i="12" s="1"/>
  <c r="H48" i="1"/>
  <c r="AC48" i="7"/>
  <c r="C49" i="7" s="1"/>
  <c r="AU44" i="12"/>
  <c r="C45" i="12" s="1"/>
  <c r="T45" i="12" s="1"/>
  <c r="C47" i="9"/>
  <c r="T47" i="9" s="1"/>
  <c r="J42" i="10"/>
  <c r="K42" i="10" s="1"/>
  <c r="L42" i="10" s="1"/>
  <c r="G49" i="1"/>
  <c r="AU44" i="4"/>
  <c r="AN44" i="4"/>
  <c r="C45" i="4" s="1"/>
  <c r="AS44" i="4"/>
  <c r="H45" i="4" s="1"/>
  <c r="AM44" i="4"/>
  <c r="B45" i="4" s="1"/>
  <c r="AQ44" i="4"/>
  <c r="F45" i="4" s="1"/>
  <c r="F47" i="9"/>
  <c r="W47" i="9" s="1"/>
  <c r="H47" i="9"/>
  <c r="Y47" i="9" s="1"/>
  <c r="J42" i="12"/>
  <c r="K42" i="12" s="1"/>
  <c r="L42" i="12" s="1"/>
  <c r="AX44" i="12"/>
  <c r="F45" i="12" s="1"/>
  <c r="W45" i="12" s="1"/>
  <c r="B49" i="1"/>
  <c r="BD42" i="10"/>
  <c r="B43" i="10" s="1"/>
  <c r="Z42" i="10"/>
  <c r="AH42" i="10" s="1"/>
  <c r="B44" i="7"/>
  <c r="AI43" i="7"/>
  <c r="AJ43" i="7" s="1"/>
  <c r="AH47" i="7"/>
  <c r="H48" i="7" s="1"/>
  <c r="AZ44" i="12"/>
  <c r="H45" i="12" s="1"/>
  <c r="Y45" i="12" s="1"/>
  <c r="C48" i="1"/>
  <c r="J43" i="7"/>
  <c r="K43" i="7" s="1"/>
  <c r="L43" i="7" s="1"/>
  <c r="Q43" i="7"/>
  <c r="T43" i="7"/>
  <c r="V43" i="7"/>
  <c r="AF47" i="7"/>
  <c r="AP42" i="23" l="1"/>
  <c r="AP45" i="24"/>
  <c r="AO42" i="23"/>
  <c r="AQ42" i="23" s="1"/>
  <c r="AO46" i="29"/>
  <c r="H55" i="29"/>
  <c r="Y55" i="29" s="1"/>
  <c r="G55" i="29"/>
  <c r="X55" i="29" s="1"/>
  <c r="D55" i="29"/>
  <c r="U55" i="29" s="1"/>
  <c r="B48" i="29"/>
  <c r="S48" i="29" s="1"/>
  <c r="Z47" i="29"/>
  <c r="AN46" i="29"/>
  <c r="E55" i="29"/>
  <c r="V55" i="29" s="1"/>
  <c r="E59" i="28"/>
  <c r="B59" i="28"/>
  <c r="X56" i="28"/>
  <c r="W56" i="28"/>
  <c r="H58" i="28"/>
  <c r="I58" i="28" s="1"/>
  <c r="P58" i="28" s="1"/>
  <c r="I57" i="28"/>
  <c r="G59" i="28"/>
  <c r="D59" i="28"/>
  <c r="B43" i="26"/>
  <c r="S43" i="26" s="1"/>
  <c r="BL42" i="26"/>
  <c r="AQ42" i="26"/>
  <c r="Y46" i="25"/>
  <c r="AI47" i="25"/>
  <c r="V47" i="25"/>
  <c r="T47" i="25"/>
  <c r="AT47" i="25"/>
  <c r="AU47" i="25" s="1"/>
  <c r="AM47" i="25"/>
  <c r="B48" i="25" s="1"/>
  <c r="AS47" i="25"/>
  <c r="H48" i="25" s="1"/>
  <c r="AN47" i="25"/>
  <c r="C48" i="25" s="1"/>
  <c r="AQ47" i="25"/>
  <c r="F48" i="25" s="1"/>
  <c r="AJ47" i="25"/>
  <c r="J47" i="25"/>
  <c r="K47" i="25" s="1"/>
  <c r="L47" i="25" s="1"/>
  <c r="Q47" i="25"/>
  <c r="AG47" i="25"/>
  <c r="P47" i="25"/>
  <c r="AD47" i="25"/>
  <c r="AN45" i="21"/>
  <c r="BJ46" i="22"/>
  <c r="H47" i="22" s="1"/>
  <c r="Y47" i="22" s="1"/>
  <c r="E53" i="21"/>
  <c r="V53" i="21" s="1"/>
  <c r="BH42" i="23"/>
  <c r="F43" i="23" s="1"/>
  <c r="W43" i="23" s="1"/>
  <c r="BE42" i="23"/>
  <c r="C43" i="23" s="1"/>
  <c r="T43" i="23" s="1"/>
  <c r="BJ42" i="23"/>
  <c r="H43" i="23" s="1"/>
  <c r="Y43" i="23" s="1"/>
  <c r="BD42" i="23"/>
  <c r="AW51" i="24"/>
  <c r="E52" i="24" s="1"/>
  <c r="V52" i="24" s="1"/>
  <c r="BE46" i="22"/>
  <c r="C47" i="22" s="1"/>
  <c r="T47" i="22" s="1"/>
  <c r="H53" i="21"/>
  <c r="Y53" i="21" s="1"/>
  <c r="G53" i="21"/>
  <c r="X53" i="21" s="1"/>
  <c r="AZ52" i="24"/>
  <c r="H53" i="24" s="1"/>
  <c r="Y53" i="24" s="1"/>
  <c r="AO45" i="21"/>
  <c r="AP45" i="21" s="1"/>
  <c r="AO45" i="24"/>
  <c r="AQ45" i="24" s="1"/>
  <c r="AY52" i="24"/>
  <c r="G53" i="24" s="1"/>
  <c r="X53" i="24" s="1"/>
  <c r="Z46" i="21"/>
  <c r="AG46" i="21" s="1"/>
  <c r="B47" i="21"/>
  <c r="D53" i="21"/>
  <c r="U53" i="21" s="1"/>
  <c r="AV51" i="24"/>
  <c r="D52" i="24" s="1"/>
  <c r="U52" i="24" s="1"/>
  <c r="I45" i="22"/>
  <c r="J45" i="22" s="1"/>
  <c r="K45" i="22" s="1"/>
  <c r="L45" i="22" s="1"/>
  <c r="S45" i="22"/>
  <c r="AT46" i="24"/>
  <c r="B47" i="24" s="1"/>
  <c r="Z46" i="24"/>
  <c r="BO46" i="24" s="1"/>
  <c r="BH46" i="22"/>
  <c r="F47" i="22" s="1"/>
  <c r="W47" i="22" s="1"/>
  <c r="Y45" i="1"/>
  <c r="X46" i="1"/>
  <c r="AH42" i="20"/>
  <c r="BK42" i="20"/>
  <c r="AA42" i="20"/>
  <c r="AB42" i="20" s="1"/>
  <c r="AC42" i="20" s="1"/>
  <c r="BA42" i="20"/>
  <c r="AD42" i="20"/>
  <c r="AL42" i="20"/>
  <c r="AZ42" i="20"/>
  <c r="AU42" i="20"/>
  <c r="AI42" i="20"/>
  <c r="AN42" i="20"/>
  <c r="AX42" i="20"/>
  <c r="W46" i="1"/>
  <c r="Y44" i="4"/>
  <c r="I79" i="9"/>
  <c r="H27" i="8"/>
  <c r="AQ41" i="10"/>
  <c r="V47" i="1"/>
  <c r="I48" i="1"/>
  <c r="C11" i="14" s="1"/>
  <c r="Q47" i="1"/>
  <c r="P47" i="1"/>
  <c r="T47" i="1"/>
  <c r="J47" i="1"/>
  <c r="K47" i="1" s="1"/>
  <c r="L47" i="1" s="1"/>
  <c r="AP41" i="9"/>
  <c r="AQ41" i="12"/>
  <c r="X43" i="7"/>
  <c r="W43" i="7"/>
  <c r="AH42" i="12"/>
  <c r="S43" i="9"/>
  <c r="I43" i="9"/>
  <c r="AG42" i="9"/>
  <c r="AA42" i="9"/>
  <c r="AB42" i="9" s="1"/>
  <c r="AC42" i="9" s="1"/>
  <c r="AM42" i="9"/>
  <c r="AD42" i="9"/>
  <c r="AH42" i="9"/>
  <c r="AK42" i="9"/>
  <c r="B50" i="1"/>
  <c r="AT42" i="10"/>
  <c r="AX45" i="12"/>
  <c r="F46" i="12" s="1"/>
  <c r="W46" i="12" s="1"/>
  <c r="H48" i="9"/>
  <c r="Y48" i="9" s="1"/>
  <c r="AM45" i="4"/>
  <c r="B46" i="4" s="1"/>
  <c r="I45" i="4"/>
  <c r="AC45" i="4" s="1"/>
  <c r="G49" i="7"/>
  <c r="F48" i="7"/>
  <c r="C49" i="1"/>
  <c r="AB44" i="7"/>
  <c r="I44" i="7"/>
  <c r="AS45" i="4"/>
  <c r="H46" i="4" s="1"/>
  <c r="G50" i="1"/>
  <c r="AU45" i="12"/>
  <c r="C46" i="12" s="1"/>
  <c r="T46" i="12" s="1"/>
  <c r="H49" i="1"/>
  <c r="S43" i="12"/>
  <c r="I43" i="12"/>
  <c r="AZ45" i="12"/>
  <c r="H46" i="12" s="1"/>
  <c r="Y46" i="12" s="1"/>
  <c r="S43" i="10"/>
  <c r="I43" i="10"/>
  <c r="AH48" i="7"/>
  <c r="H49" i="7" s="1"/>
  <c r="F48" i="9"/>
  <c r="W48" i="9" s="1"/>
  <c r="AN45" i="4"/>
  <c r="C46" i="4" s="1"/>
  <c r="C48" i="9"/>
  <c r="T48" i="9" s="1"/>
  <c r="AA42" i="12"/>
  <c r="AB42" i="12" s="1"/>
  <c r="AC42" i="12" s="1"/>
  <c r="AD42" i="12"/>
  <c r="BA42" i="12"/>
  <c r="BB42" i="12"/>
  <c r="BV42" i="12"/>
  <c r="AI42" i="12"/>
  <c r="BP42" i="12"/>
  <c r="AN42" i="12"/>
  <c r="BS42" i="12"/>
  <c r="BU42" i="12"/>
  <c r="AL42" i="12"/>
  <c r="AA42" i="10"/>
  <c r="AB42" i="10" s="1"/>
  <c r="AC42" i="10" s="1"/>
  <c r="BK42" i="10"/>
  <c r="AD42" i="10"/>
  <c r="BL42" i="10"/>
  <c r="BA42" i="10"/>
  <c r="AX42" i="10"/>
  <c r="AU42" i="10"/>
  <c r="AN42" i="10"/>
  <c r="AL42" i="10"/>
  <c r="AZ42" i="10"/>
  <c r="AI42" i="10"/>
  <c r="AQ45" i="4"/>
  <c r="F46" i="4" s="1"/>
  <c r="AC49" i="7"/>
  <c r="AP46" i="29" l="1"/>
  <c r="AA47" i="29"/>
  <c r="AB47" i="29" s="1"/>
  <c r="AC47" i="29" s="1"/>
  <c r="AD47" i="29"/>
  <c r="AK47" i="29"/>
  <c r="AM47" i="29"/>
  <c r="AH47" i="29"/>
  <c r="H56" i="29"/>
  <c r="Y56" i="29" s="1"/>
  <c r="AG47" i="29"/>
  <c r="D56" i="29"/>
  <c r="U56" i="29" s="1"/>
  <c r="E56" i="29"/>
  <c r="V56" i="29" s="1"/>
  <c r="I48" i="29"/>
  <c r="J48" i="29" s="1"/>
  <c r="K48" i="29" s="1"/>
  <c r="L48" i="29" s="1"/>
  <c r="G56" i="29"/>
  <c r="X56" i="29" s="1"/>
  <c r="R58" i="28"/>
  <c r="U58" i="28"/>
  <c r="H59" i="28"/>
  <c r="V58" i="28"/>
  <c r="G60" i="28"/>
  <c r="Y56" i="28"/>
  <c r="I59" i="28"/>
  <c r="J59" i="28" s="1"/>
  <c r="K59" i="28" s="1"/>
  <c r="L59" i="28" s="1"/>
  <c r="B60" i="28"/>
  <c r="J57" i="28"/>
  <c r="K57" i="28" s="1"/>
  <c r="L57" i="28" s="1"/>
  <c r="S57" i="28"/>
  <c r="U57" i="28"/>
  <c r="R57" i="28"/>
  <c r="P57" i="28"/>
  <c r="E60" i="28"/>
  <c r="S59" i="28"/>
  <c r="D60" i="28"/>
  <c r="V57" i="28"/>
  <c r="J58" i="28"/>
  <c r="K58" i="28" s="1"/>
  <c r="L58" i="28" s="1"/>
  <c r="S58" i="28"/>
  <c r="I43" i="26"/>
  <c r="X47" i="25"/>
  <c r="W47" i="25"/>
  <c r="I48" i="25"/>
  <c r="AD48" i="25" s="1"/>
  <c r="S47" i="24"/>
  <c r="I47" i="24"/>
  <c r="J47" i="24" s="1"/>
  <c r="K47" i="24" s="1"/>
  <c r="L47" i="24" s="1"/>
  <c r="BE47" i="22"/>
  <c r="C48" i="22" s="1"/>
  <c r="T48" i="22" s="1"/>
  <c r="AV52" i="24"/>
  <c r="D53" i="24" s="1"/>
  <c r="U53" i="24" s="1"/>
  <c r="BJ47" i="22"/>
  <c r="H48" i="22" s="1"/>
  <c r="Y48" i="22" s="1"/>
  <c r="BB46" i="24"/>
  <c r="AD46" i="24"/>
  <c r="BA46" i="24"/>
  <c r="BV46" i="24"/>
  <c r="AA46" i="24"/>
  <c r="AB46" i="24" s="1"/>
  <c r="AC46" i="24" s="1"/>
  <c r="BS46" i="24"/>
  <c r="AI46" i="24"/>
  <c r="AL46" i="24"/>
  <c r="BU46" i="24"/>
  <c r="BP46" i="24"/>
  <c r="AN46" i="24"/>
  <c r="S47" i="21"/>
  <c r="I47" i="21"/>
  <c r="J47" i="21" s="1"/>
  <c r="K47" i="21" s="1"/>
  <c r="L47" i="21" s="1"/>
  <c r="AZ53" i="24"/>
  <c r="H54" i="24" s="1"/>
  <c r="Y54" i="24" s="1"/>
  <c r="AY53" i="24"/>
  <c r="G54" i="24" s="1"/>
  <c r="X54" i="24" s="1"/>
  <c r="BH47" i="22"/>
  <c r="F48" i="22" s="1"/>
  <c r="W48" i="22" s="1"/>
  <c r="H54" i="21"/>
  <c r="Y54" i="21" s="1"/>
  <c r="B43" i="23"/>
  <c r="BL42" i="23"/>
  <c r="Z45" i="22"/>
  <c r="BD45" i="22"/>
  <c r="B46" i="22" s="1"/>
  <c r="AD46" i="21"/>
  <c r="AA46" i="21"/>
  <c r="AB46" i="21" s="1"/>
  <c r="AC46" i="21" s="1"/>
  <c r="AH46" i="21"/>
  <c r="AK46" i="21"/>
  <c r="AM46" i="21"/>
  <c r="E54" i="21"/>
  <c r="V54" i="21" s="1"/>
  <c r="G54" i="21"/>
  <c r="X54" i="21" s="1"/>
  <c r="AW52" i="24"/>
  <c r="E53" i="24" s="1"/>
  <c r="V53" i="24" s="1"/>
  <c r="AH46" i="24"/>
  <c r="D54" i="21"/>
  <c r="U54" i="21" s="1"/>
  <c r="Y46" i="1"/>
  <c r="J43" i="9"/>
  <c r="K43" i="9" s="1"/>
  <c r="L43" i="9" s="1"/>
  <c r="AP42" i="20"/>
  <c r="BJ42" i="20"/>
  <c r="H43" i="20" s="1"/>
  <c r="Y43" i="20" s="1"/>
  <c r="BH42" i="20"/>
  <c r="F43" i="20" s="1"/>
  <c r="W43" i="20" s="1"/>
  <c r="BE42" i="20"/>
  <c r="C43" i="20" s="1"/>
  <c r="T43" i="20" s="1"/>
  <c r="BD42" i="20"/>
  <c r="AO42" i="20"/>
  <c r="J48" i="1"/>
  <c r="K48" i="1" s="1"/>
  <c r="L48" i="1" s="1"/>
  <c r="X47" i="1"/>
  <c r="V48" i="1"/>
  <c r="T48" i="1"/>
  <c r="Q48" i="1"/>
  <c r="W47" i="1"/>
  <c r="P48" i="1"/>
  <c r="AI45" i="4"/>
  <c r="T45" i="4"/>
  <c r="Y43" i="7"/>
  <c r="AD45" i="4"/>
  <c r="AG45" i="4"/>
  <c r="Q45" i="4"/>
  <c r="I49" i="1"/>
  <c r="C12" i="14" s="1"/>
  <c r="P45" i="4"/>
  <c r="B8" i="14"/>
  <c r="P44" i="7"/>
  <c r="D7" i="14"/>
  <c r="AO42" i="9"/>
  <c r="AP42" i="10"/>
  <c r="AP42" i="12"/>
  <c r="AO42" i="10"/>
  <c r="AO42" i="12"/>
  <c r="B44" i="9"/>
  <c r="Z43" i="9"/>
  <c r="AN42" i="9"/>
  <c r="AH49" i="7"/>
  <c r="H50" i="7" s="1"/>
  <c r="Z43" i="12"/>
  <c r="AH43" i="12" s="1"/>
  <c r="AT43" i="12"/>
  <c r="B44" i="12" s="1"/>
  <c r="AS46" i="4"/>
  <c r="H47" i="4" s="1"/>
  <c r="B45" i="7"/>
  <c r="AI44" i="7"/>
  <c r="AJ44" i="7" s="1"/>
  <c r="AF48" i="7"/>
  <c r="H49" i="9"/>
  <c r="AU46" i="12"/>
  <c r="C47" i="12" s="1"/>
  <c r="T47" i="12" s="1"/>
  <c r="AG49" i="7"/>
  <c r="G50" i="7" s="1"/>
  <c r="AT45" i="4"/>
  <c r="AU45" i="4" s="1"/>
  <c r="AJ45" i="4"/>
  <c r="J45" i="4"/>
  <c r="K45" i="4" s="1"/>
  <c r="L45" i="4" s="1"/>
  <c r="AQ46" i="4"/>
  <c r="F47" i="4" s="1"/>
  <c r="D51" i="7"/>
  <c r="C50" i="7"/>
  <c r="E51" i="7"/>
  <c r="C49" i="9"/>
  <c r="J43" i="10"/>
  <c r="K43" i="10" s="1"/>
  <c r="L43" i="10" s="1"/>
  <c r="AZ46" i="12"/>
  <c r="H47" i="12" s="1"/>
  <c r="Y47" i="12" s="1"/>
  <c r="H50" i="1"/>
  <c r="G51" i="1"/>
  <c r="V45" i="4"/>
  <c r="AM46" i="4"/>
  <c r="B47" i="4" s="1"/>
  <c r="I46" i="4"/>
  <c r="AN46" i="4"/>
  <c r="C47" i="4" s="1"/>
  <c r="G49" i="9"/>
  <c r="BD43" i="10"/>
  <c r="B44" i="10" s="1"/>
  <c r="Z43" i="10"/>
  <c r="AT43" i="10" s="1"/>
  <c r="J43" i="12"/>
  <c r="K43" i="12" s="1"/>
  <c r="L43" i="12" s="1"/>
  <c r="J44" i="7"/>
  <c r="K44" i="7" s="1"/>
  <c r="L44" i="7" s="1"/>
  <c r="Q44" i="7"/>
  <c r="T44" i="7"/>
  <c r="V44" i="7"/>
  <c r="C50" i="1"/>
  <c r="AX46" i="12"/>
  <c r="F47" i="12" s="1"/>
  <c r="W47" i="12" s="1"/>
  <c r="B51" i="1"/>
  <c r="X58" i="28" l="1"/>
  <c r="AQ42" i="20"/>
  <c r="AO46" i="21"/>
  <c r="E57" i="29"/>
  <c r="V57" i="29" s="1"/>
  <c r="AO47" i="29"/>
  <c r="AN47" i="29"/>
  <c r="G57" i="29"/>
  <c r="X57" i="29" s="1"/>
  <c r="B49" i="29"/>
  <c r="S49" i="29" s="1"/>
  <c r="Z48" i="29"/>
  <c r="AG48" i="29" s="1"/>
  <c r="H57" i="29"/>
  <c r="Y57" i="29" s="1"/>
  <c r="D57" i="29"/>
  <c r="U57" i="29" s="1"/>
  <c r="U59" i="28"/>
  <c r="W58" i="28"/>
  <c r="Y58" i="28" s="1"/>
  <c r="E61" i="28"/>
  <c r="R59" i="28"/>
  <c r="W57" i="28"/>
  <c r="X57" i="28"/>
  <c r="H60" i="28"/>
  <c r="I60" i="28" s="1"/>
  <c r="J60" i="28" s="1"/>
  <c r="V59" i="28"/>
  <c r="B61" i="28"/>
  <c r="D61" i="28"/>
  <c r="P59" i="28"/>
  <c r="G61" i="28"/>
  <c r="Z43" i="26"/>
  <c r="AT43" i="26" s="1"/>
  <c r="J43" i="26"/>
  <c r="K43" i="26" s="1"/>
  <c r="L43" i="26" s="1"/>
  <c r="P48" i="25"/>
  <c r="V48" i="25"/>
  <c r="T48" i="25"/>
  <c r="AC48" i="25"/>
  <c r="AI48" i="25"/>
  <c r="AG48" i="25"/>
  <c r="Y47" i="25"/>
  <c r="AQ48" i="25"/>
  <c r="G49" i="25" s="1"/>
  <c r="AJ48" i="25"/>
  <c r="J48" i="25"/>
  <c r="K48" i="25" s="1"/>
  <c r="L48" i="25" s="1"/>
  <c r="AN48" i="25"/>
  <c r="C49" i="25" s="1"/>
  <c r="AT48" i="25"/>
  <c r="AU48" i="25" s="1"/>
  <c r="AS48" i="25"/>
  <c r="H49" i="25" s="1"/>
  <c r="AM48" i="25"/>
  <c r="B49" i="25" s="1"/>
  <c r="Q48" i="25"/>
  <c r="AN46" i="21"/>
  <c r="S43" i="23"/>
  <c r="I43" i="23"/>
  <c r="E55" i="21"/>
  <c r="V55" i="21" s="1"/>
  <c r="AA45" i="22"/>
  <c r="AB45" i="22" s="1"/>
  <c r="AC45" i="22" s="1"/>
  <c r="BL45" i="22"/>
  <c r="BK45" i="22"/>
  <c r="AD45" i="22"/>
  <c r="BA45" i="22"/>
  <c r="AN45" i="22"/>
  <c r="AU45" i="22"/>
  <c r="AL45" i="22"/>
  <c r="AZ45" i="22"/>
  <c r="AX45" i="22"/>
  <c r="AI45" i="22"/>
  <c r="D55" i="21"/>
  <c r="U55" i="21" s="1"/>
  <c r="AP46" i="24"/>
  <c r="AO46" i="24"/>
  <c r="AT45" i="22"/>
  <c r="S46" i="22"/>
  <c r="I46" i="22"/>
  <c r="J46" i="22" s="1"/>
  <c r="K46" i="22" s="1"/>
  <c r="L46" i="22" s="1"/>
  <c r="H55" i="21"/>
  <c r="Y55" i="21" s="1"/>
  <c r="AW53" i="24"/>
  <c r="E54" i="24" s="1"/>
  <c r="V54" i="24" s="1"/>
  <c r="G55" i="21"/>
  <c r="X55" i="21" s="1"/>
  <c r="AH45" i="22"/>
  <c r="B48" i="21"/>
  <c r="Z47" i="21"/>
  <c r="AV53" i="24"/>
  <c r="D54" i="24" s="1"/>
  <c r="U54" i="24" s="1"/>
  <c r="AT47" i="24"/>
  <c r="B48" i="24" s="1"/>
  <c r="Z47" i="24"/>
  <c r="AH47" i="24" s="1"/>
  <c r="Y47" i="1"/>
  <c r="B43" i="20"/>
  <c r="BL42" i="20"/>
  <c r="X48" i="1"/>
  <c r="W48" i="1"/>
  <c r="J49" i="1"/>
  <c r="K49" i="1" s="1"/>
  <c r="L49" i="1" s="1"/>
  <c r="I50" i="1"/>
  <c r="C13" i="14" s="1"/>
  <c r="V49" i="1"/>
  <c r="Q49" i="1"/>
  <c r="W45" i="4"/>
  <c r="P49" i="1"/>
  <c r="U49" i="1"/>
  <c r="AQ42" i="10"/>
  <c r="X45" i="4"/>
  <c r="AI46" i="4"/>
  <c r="B9" i="14"/>
  <c r="AP42" i="9"/>
  <c r="AQ42" i="12"/>
  <c r="AH43" i="10"/>
  <c r="W44" i="7"/>
  <c r="X44" i="7"/>
  <c r="AD46" i="4"/>
  <c r="X49" i="9"/>
  <c r="T49" i="9"/>
  <c r="Y49" i="9"/>
  <c r="BO43" i="12"/>
  <c r="AH43" i="9"/>
  <c r="AM43" i="9"/>
  <c r="AA43" i="9"/>
  <c r="AB43" i="9" s="1"/>
  <c r="AC43" i="9" s="1"/>
  <c r="AK43" i="9"/>
  <c r="AD43" i="9"/>
  <c r="I44" i="9"/>
  <c r="J44" i="9" s="1"/>
  <c r="K44" i="9" s="1"/>
  <c r="L44" i="9" s="1"/>
  <c r="S44" i="9"/>
  <c r="AG43" i="9"/>
  <c r="AX47" i="12"/>
  <c r="F48" i="12" s="1"/>
  <c r="W48" i="12" s="1"/>
  <c r="S44" i="10"/>
  <c r="I44" i="10"/>
  <c r="Q46" i="4"/>
  <c r="AM47" i="4"/>
  <c r="B48" i="4" s="1"/>
  <c r="I47" i="4"/>
  <c r="P47" i="4" s="1"/>
  <c r="G52" i="1"/>
  <c r="AC50" i="7"/>
  <c r="T46" i="4"/>
  <c r="AB45" i="7"/>
  <c r="I45" i="7"/>
  <c r="D8" i="14" s="1"/>
  <c r="D51" i="1"/>
  <c r="E51" i="1"/>
  <c r="AN47" i="4"/>
  <c r="C48" i="4" s="1"/>
  <c r="AC46" i="4"/>
  <c r="AD51" i="7"/>
  <c r="D52" i="7" s="1"/>
  <c r="V46" i="4"/>
  <c r="AH50" i="7"/>
  <c r="H51" i="7" s="1"/>
  <c r="B52" i="1"/>
  <c r="AA43" i="10"/>
  <c r="AB43" i="10" s="1"/>
  <c r="AC43" i="10" s="1"/>
  <c r="BL43" i="10"/>
  <c r="BK43" i="10"/>
  <c r="AD43" i="10"/>
  <c r="BA43" i="10"/>
  <c r="AX43" i="10"/>
  <c r="AU43" i="10"/>
  <c r="AZ43" i="10"/>
  <c r="AL43" i="10"/>
  <c r="AI43" i="10"/>
  <c r="AN43" i="10"/>
  <c r="P46" i="4"/>
  <c r="H51" i="1"/>
  <c r="AZ47" i="12"/>
  <c r="H48" i="12" s="1"/>
  <c r="Y48" i="12" s="1"/>
  <c r="AG46" i="4"/>
  <c r="AU47" i="12"/>
  <c r="C48" i="12" s="1"/>
  <c r="T48" i="12" s="1"/>
  <c r="S44" i="12"/>
  <c r="I44" i="12"/>
  <c r="AJ46" i="4"/>
  <c r="AT46" i="4"/>
  <c r="AU46" i="4" s="1"/>
  <c r="J46" i="4"/>
  <c r="K46" i="4" s="1"/>
  <c r="L46" i="4" s="1"/>
  <c r="AE51" i="7"/>
  <c r="E52" i="7" s="1"/>
  <c r="AQ47" i="4"/>
  <c r="F48" i="4" s="1"/>
  <c r="AG50" i="7"/>
  <c r="G51" i="7" s="1"/>
  <c r="AS47" i="4"/>
  <c r="H48" i="4" s="1"/>
  <c r="AA43" i="12"/>
  <c r="AB43" i="12" s="1"/>
  <c r="AC43" i="12" s="1"/>
  <c r="BV43" i="12"/>
  <c r="AD43" i="12"/>
  <c r="BA43" i="12"/>
  <c r="BB43" i="12"/>
  <c r="BP43" i="12"/>
  <c r="AI43" i="12"/>
  <c r="BU43" i="12"/>
  <c r="AL43" i="12"/>
  <c r="AN43" i="12"/>
  <c r="BS43" i="12"/>
  <c r="AP46" i="21" l="1"/>
  <c r="BO47" i="24"/>
  <c r="AP47" i="29"/>
  <c r="D58" i="29"/>
  <c r="U58" i="29" s="1"/>
  <c r="I49" i="29"/>
  <c r="J49" i="29" s="1"/>
  <c r="K49" i="29" s="1"/>
  <c r="L49" i="29" s="1"/>
  <c r="H58" i="29"/>
  <c r="Y58" i="29" s="1"/>
  <c r="E58" i="29"/>
  <c r="V58" i="29" s="1"/>
  <c r="AA48" i="29"/>
  <c r="AB48" i="29" s="1"/>
  <c r="AC48" i="29" s="1"/>
  <c r="AD48" i="29"/>
  <c r="AK48" i="29"/>
  <c r="AM48" i="29"/>
  <c r="AH48" i="29"/>
  <c r="G58" i="29"/>
  <c r="X58" i="29" s="1"/>
  <c r="R60" i="28"/>
  <c r="P60" i="28"/>
  <c r="Y57" i="28"/>
  <c r="U60" i="28"/>
  <c r="D62" i="28"/>
  <c r="G62" i="28"/>
  <c r="B62" i="28"/>
  <c r="V60" i="28"/>
  <c r="H61" i="28"/>
  <c r="S60" i="28"/>
  <c r="X59" i="28"/>
  <c r="W59" i="28"/>
  <c r="I69" i="28"/>
  <c r="K60" i="28"/>
  <c r="E62" i="28"/>
  <c r="BK43" i="26"/>
  <c r="AD43" i="26"/>
  <c r="BA43" i="26"/>
  <c r="AA43" i="26"/>
  <c r="AB43" i="26" s="1"/>
  <c r="AC43" i="26" s="1"/>
  <c r="AI43" i="26"/>
  <c r="AU43" i="26"/>
  <c r="AX43" i="26"/>
  <c r="AZ43" i="26"/>
  <c r="AL43" i="26"/>
  <c r="AN43" i="26"/>
  <c r="AH43" i="26"/>
  <c r="W48" i="25"/>
  <c r="X48" i="25"/>
  <c r="I49" i="25"/>
  <c r="AH49" i="25" s="1"/>
  <c r="I48" i="24"/>
  <c r="J48" i="24" s="1"/>
  <c r="K48" i="24" s="1"/>
  <c r="L48" i="24" s="1"/>
  <c r="S48" i="24"/>
  <c r="AP45" i="22"/>
  <c r="AO45" i="22"/>
  <c r="G56" i="21"/>
  <c r="X56" i="21" s="1"/>
  <c r="H56" i="21"/>
  <c r="Y56" i="21" s="1"/>
  <c r="BD46" i="22"/>
  <c r="B47" i="22" s="1"/>
  <c r="Z46" i="22"/>
  <c r="D56" i="21"/>
  <c r="U56" i="21" s="1"/>
  <c r="J43" i="23"/>
  <c r="K43" i="23" s="1"/>
  <c r="L43" i="23" s="1"/>
  <c r="AD47" i="21"/>
  <c r="AA47" i="21"/>
  <c r="AB47" i="21" s="1"/>
  <c r="AC47" i="21" s="1"/>
  <c r="AK47" i="21"/>
  <c r="AM47" i="21"/>
  <c r="AH47" i="21"/>
  <c r="S48" i="21"/>
  <c r="I48" i="21"/>
  <c r="J48" i="21" s="1"/>
  <c r="K48" i="21" s="1"/>
  <c r="L48" i="21" s="1"/>
  <c r="E56" i="21"/>
  <c r="V56" i="21" s="1"/>
  <c r="AD47" i="24"/>
  <c r="BB47" i="24"/>
  <c r="BV47" i="24"/>
  <c r="AA47" i="24"/>
  <c r="AB47" i="24" s="1"/>
  <c r="AC47" i="24" s="1"/>
  <c r="BA47" i="24"/>
  <c r="BP47" i="24"/>
  <c r="AN47" i="24"/>
  <c r="AL47" i="24"/>
  <c r="BS47" i="24"/>
  <c r="AI47" i="24"/>
  <c r="BU47" i="24"/>
  <c r="AG47" i="21"/>
  <c r="AQ46" i="24"/>
  <c r="Z43" i="23"/>
  <c r="AT43" i="23" s="1"/>
  <c r="J50" i="1"/>
  <c r="K50" i="1" s="1"/>
  <c r="L50" i="1" s="1"/>
  <c r="I43" i="20"/>
  <c r="J43" i="20" s="1"/>
  <c r="K43" i="20" s="1"/>
  <c r="L43" i="20" s="1"/>
  <c r="S43" i="20"/>
  <c r="Y48" i="1"/>
  <c r="V50" i="1"/>
  <c r="Q50" i="1"/>
  <c r="U50" i="1"/>
  <c r="P50" i="1"/>
  <c r="Y45" i="4"/>
  <c r="T47" i="4"/>
  <c r="AD47" i="4"/>
  <c r="W49" i="1"/>
  <c r="AI47" i="4"/>
  <c r="X49" i="1"/>
  <c r="Q47" i="4"/>
  <c r="AO43" i="9"/>
  <c r="X46" i="4"/>
  <c r="AP43" i="10"/>
  <c r="AG47" i="4"/>
  <c r="B10" i="14"/>
  <c r="Y44" i="7"/>
  <c r="AP43" i="12"/>
  <c r="AO43" i="12"/>
  <c r="AO43" i="10"/>
  <c r="W46" i="4"/>
  <c r="V47" i="4"/>
  <c r="G50" i="9"/>
  <c r="X50" i="9" s="1"/>
  <c r="H50" i="9"/>
  <c r="Y50" i="9" s="1"/>
  <c r="H51" i="9" s="1"/>
  <c r="Y51" i="9" s="1"/>
  <c r="C50" i="9"/>
  <c r="T50" i="9" s="1"/>
  <c r="E51" i="9" s="1"/>
  <c r="V51" i="9" s="1"/>
  <c r="AN43" i="9"/>
  <c r="Z44" i="9"/>
  <c r="B45" i="9"/>
  <c r="Z44" i="12"/>
  <c r="BO44" i="12" s="1"/>
  <c r="AT44" i="12"/>
  <c r="B45" i="12" s="1"/>
  <c r="B53" i="1"/>
  <c r="J44" i="10"/>
  <c r="K44" i="10" s="1"/>
  <c r="L44" i="10" s="1"/>
  <c r="AX48" i="12"/>
  <c r="G49" i="12" s="1"/>
  <c r="AZ48" i="12"/>
  <c r="H49" i="12" s="1"/>
  <c r="Y49" i="12" s="1"/>
  <c r="E52" i="1"/>
  <c r="J45" i="7"/>
  <c r="K45" i="7" s="1"/>
  <c r="L45" i="7" s="1"/>
  <c r="Q45" i="7"/>
  <c r="V45" i="7"/>
  <c r="T45" i="7"/>
  <c r="AJ47" i="4"/>
  <c r="AT47" i="4"/>
  <c r="AU47" i="4" s="1"/>
  <c r="J47" i="4"/>
  <c r="K47" i="4" s="1"/>
  <c r="L47" i="4" s="1"/>
  <c r="Z44" i="10"/>
  <c r="AT44" i="10" s="1"/>
  <c r="AG51" i="7"/>
  <c r="G52" i="7" s="1"/>
  <c r="I51" i="1"/>
  <c r="C14" i="14" s="1"/>
  <c r="AD52" i="7"/>
  <c r="D53" i="7" s="1"/>
  <c r="D52" i="1"/>
  <c r="AI45" i="7"/>
  <c r="AJ45" i="7" s="1"/>
  <c r="B46" i="7"/>
  <c r="G53" i="1"/>
  <c r="I48" i="4"/>
  <c r="P48" i="4" s="1"/>
  <c r="AE52" i="7"/>
  <c r="E53" i="7" s="1"/>
  <c r="J44" i="12"/>
  <c r="K44" i="12" s="1"/>
  <c r="L44" i="12" s="1"/>
  <c r="AU48" i="12"/>
  <c r="C49" i="12" s="1"/>
  <c r="T49" i="12" s="1"/>
  <c r="H52" i="1"/>
  <c r="AH51" i="7"/>
  <c r="H52" i="7" s="1"/>
  <c r="P45" i="7"/>
  <c r="AC47" i="4"/>
  <c r="AP47" i="24" l="1"/>
  <c r="AQ45" i="22"/>
  <c r="AN48" i="29"/>
  <c r="G59" i="29"/>
  <c r="X59" i="29" s="1"/>
  <c r="AO48" i="29"/>
  <c r="H59" i="29"/>
  <c r="Y59" i="29" s="1"/>
  <c r="E59" i="29"/>
  <c r="V59" i="29" s="1"/>
  <c r="Z49" i="29"/>
  <c r="AG49" i="29" s="1"/>
  <c r="B50" i="29"/>
  <c r="S50" i="29" s="1"/>
  <c r="D59" i="29"/>
  <c r="U59" i="29" s="1"/>
  <c r="Y59" i="28"/>
  <c r="L60" i="28"/>
  <c r="I70" i="28"/>
  <c r="X60" i="28"/>
  <c r="W60" i="28"/>
  <c r="B63" i="28"/>
  <c r="D63" i="28"/>
  <c r="H62" i="28"/>
  <c r="E63" i="28"/>
  <c r="I61" i="28"/>
  <c r="V61" i="28" s="1"/>
  <c r="G63" i="28"/>
  <c r="AP43" i="26"/>
  <c r="AO43" i="26"/>
  <c r="BD43" i="26"/>
  <c r="BJ43" i="26"/>
  <c r="H44" i="26" s="1"/>
  <c r="Y44" i="26" s="1"/>
  <c r="BH43" i="26"/>
  <c r="F44" i="26" s="1"/>
  <c r="BE43" i="26"/>
  <c r="C44" i="26" s="1"/>
  <c r="Y48" i="25"/>
  <c r="V49" i="25"/>
  <c r="AC49" i="25"/>
  <c r="AD49" i="25"/>
  <c r="U49" i="25"/>
  <c r="P49" i="25"/>
  <c r="AI49" i="25"/>
  <c r="AT49" i="25"/>
  <c r="AU49" i="25" s="1"/>
  <c r="AM49" i="25"/>
  <c r="B50" i="25" s="1"/>
  <c r="AS49" i="25"/>
  <c r="H50" i="25" s="1"/>
  <c r="AN49" i="25"/>
  <c r="C50" i="25" s="1"/>
  <c r="AJ49" i="25"/>
  <c r="J49" i="25"/>
  <c r="K49" i="25" s="1"/>
  <c r="L49" i="25" s="1"/>
  <c r="AQ49" i="25"/>
  <c r="Q49" i="25"/>
  <c r="AO47" i="24"/>
  <c r="AQ47" i="24" s="1"/>
  <c r="AD46" i="22"/>
  <c r="BL46" i="22"/>
  <c r="AA46" i="22"/>
  <c r="AB46" i="22" s="1"/>
  <c r="AC46" i="22" s="1"/>
  <c r="BA46" i="22"/>
  <c r="BK46" i="22"/>
  <c r="AL46" i="22"/>
  <c r="AI46" i="22"/>
  <c r="AU46" i="22"/>
  <c r="AZ46" i="22"/>
  <c r="AN46" i="22"/>
  <c r="AX46" i="22"/>
  <c r="E57" i="21"/>
  <c r="V57" i="21" s="1"/>
  <c r="AT46" i="22"/>
  <c r="AD43" i="23"/>
  <c r="AA43" i="23"/>
  <c r="AB43" i="23" s="1"/>
  <c r="AC43" i="23" s="1"/>
  <c r="BA43" i="23"/>
  <c r="BK43" i="23"/>
  <c r="AI43" i="23"/>
  <c r="AU43" i="23"/>
  <c r="AX43" i="23"/>
  <c r="AL43" i="23"/>
  <c r="AZ43" i="23"/>
  <c r="AN43" i="23"/>
  <c r="AH46" i="22"/>
  <c r="B49" i="21"/>
  <c r="Z48" i="21"/>
  <c r="AO47" i="21"/>
  <c r="AN47" i="21"/>
  <c r="D57" i="21"/>
  <c r="U57" i="21" s="1"/>
  <c r="H57" i="21"/>
  <c r="Y57" i="21" s="1"/>
  <c r="AH43" i="23"/>
  <c r="I47" i="22"/>
  <c r="J47" i="22" s="1"/>
  <c r="K47" i="22" s="1"/>
  <c r="L47" i="22" s="1"/>
  <c r="S47" i="22"/>
  <c r="AT48" i="24"/>
  <c r="B49" i="24" s="1"/>
  <c r="Z48" i="24"/>
  <c r="G57" i="21"/>
  <c r="X57" i="21" s="1"/>
  <c r="Z43" i="20"/>
  <c r="AH43" i="20" s="1"/>
  <c r="Y49" i="1"/>
  <c r="X50" i="1"/>
  <c r="W50" i="1"/>
  <c r="X47" i="4"/>
  <c r="AP43" i="9"/>
  <c r="W47" i="4"/>
  <c r="V51" i="1"/>
  <c r="AI48" i="4"/>
  <c r="Y46" i="4"/>
  <c r="R51" i="1"/>
  <c r="AQ43" i="10"/>
  <c r="AD48" i="4"/>
  <c r="B11" i="14"/>
  <c r="I52" i="1"/>
  <c r="C15" i="14" s="1"/>
  <c r="AQ43" i="12"/>
  <c r="X45" i="7"/>
  <c r="W45" i="7"/>
  <c r="G51" i="9"/>
  <c r="X51" i="9" s="1"/>
  <c r="D51" i="9"/>
  <c r="U51" i="9" s="1"/>
  <c r="D52" i="9" s="1"/>
  <c r="U52" i="9" s="1"/>
  <c r="AH44" i="12"/>
  <c r="AD44" i="9"/>
  <c r="AG44" i="9"/>
  <c r="AM44" i="9"/>
  <c r="AK44" i="9"/>
  <c r="AA44" i="9"/>
  <c r="AB44" i="9" s="1"/>
  <c r="AC44" i="9" s="1"/>
  <c r="AH44" i="9"/>
  <c r="S45" i="9"/>
  <c r="I45" i="9"/>
  <c r="J45" i="9" s="1"/>
  <c r="K45" i="9" s="1"/>
  <c r="L45" i="9" s="1"/>
  <c r="AE53" i="7"/>
  <c r="E54" i="7" s="1"/>
  <c r="E53" i="1"/>
  <c r="H53" i="1"/>
  <c r="AU49" i="12"/>
  <c r="C50" i="12" s="1"/>
  <c r="T50" i="12" s="1"/>
  <c r="AC48" i="4"/>
  <c r="AB46" i="7"/>
  <c r="I46" i="7"/>
  <c r="BK44" i="10"/>
  <c r="AD44" i="10"/>
  <c r="AA44" i="10"/>
  <c r="AB44" i="10" s="1"/>
  <c r="AC44" i="10" s="1"/>
  <c r="BA44" i="10"/>
  <c r="AX44" i="10"/>
  <c r="AN44" i="10"/>
  <c r="AL44" i="10"/>
  <c r="AZ44" i="10"/>
  <c r="AI44" i="10"/>
  <c r="AU44" i="10"/>
  <c r="AZ49" i="12"/>
  <c r="H50" i="12" s="1"/>
  <c r="Y50" i="12" s="1"/>
  <c r="J48" i="4"/>
  <c r="K48" i="4" s="1"/>
  <c r="L48" i="4" s="1"/>
  <c r="AT48" i="4"/>
  <c r="AJ48" i="4"/>
  <c r="AD53" i="7"/>
  <c r="D54" i="7" s="1"/>
  <c r="AG52" i="7"/>
  <c r="G53" i="7" s="1"/>
  <c r="H52" i="9"/>
  <c r="Y52" i="9" s="1"/>
  <c r="Q48" i="4"/>
  <c r="AG48" i="4"/>
  <c r="X49" i="12"/>
  <c r="B54" i="1"/>
  <c r="S45" i="12"/>
  <c r="I45" i="12"/>
  <c r="AH52" i="7"/>
  <c r="H53" i="7" s="1"/>
  <c r="V48" i="4"/>
  <c r="G54" i="1"/>
  <c r="D53" i="1"/>
  <c r="J51" i="1"/>
  <c r="K51" i="1" s="1"/>
  <c r="L51" i="1" s="1"/>
  <c r="P51" i="1"/>
  <c r="U51" i="1"/>
  <c r="E52" i="9"/>
  <c r="V52" i="9" s="1"/>
  <c r="AH44" i="10"/>
  <c r="S51" i="1"/>
  <c r="T48" i="4"/>
  <c r="AA44" i="12"/>
  <c r="AB44" i="12" s="1"/>
  <c r="AC44" i="12" s="1"/>
  <c r="BA44" i="12"/>
  <c r="AD44" i="12"/>
  <c r="BV44" i="12"/>
  <c r="BB44" i="12"/>
  <c r="BP44" i="12"/>
  <c r="BS44" i="12"/>
  <c r="AN44" i="12"/>
  <c r="AL44" i="12"/>
  <c r="AI44" i="12"/>
  <c r="BU44" i="12"/>
  <c r="I62" i="28" l="1"/>
  <c r="I74" i="28" s="1"/>
  <c r="I75" i="28"/>
  <c r="AP47" i="21"/>
  <c r="AQ43" i="26"/>
  <c r="AP48" i="29"/>
  <c r="D60" i="29"/>
  <c r="U60" i="29" s="1"/>
  <c r="E60" i="29"/>
  <c r="V60" i="29" s="1"/>
  <c r="I50" i="29"/>
  <c r="J50" i="29" s="1"/>
  <c r="K50" i="29" s="1"/>
  <c r="L50" i="29" s="1"/>
  <c r="G60" i="29"/>
  <c r="X60" i="29" s="1"/>
  <c r="AA49" i="29"/>
  <c r="AB49" i="29" s="1"/>
  <c r="AC49" i="29" s="1"/>
  <c r="AD49" i="29"/>
  <c r="AL49" i="29"/>
  <c r="AM49" i="29"/>
  <c r="AH49" i="29"/>
  <c r="H60" i="29"/>
  <c r="Y60" i="29" s="1"/>
  <c r="Y60" i="28"/>
  <c r="J62" i="28"/>
  <c r="K62" i="28" s="1"/>
  <c r="L62" i="28" s="1"/>
  <c r="S62" i="28"/>
  <c r="U62" i="28"/>
  <c r="G64" i="28"/>
  <c r="G65" i="28" s="1"/>
  <c r="J61" i="28"/>
  <c r="K61" i="28" s="1"/>
  <c r="L61" i="28" s="1"/>
  <c r="U61" i="28"/>
  <c r="S61" i="28"/>
  <c r="R61" i="28"/>
  <c r="P61" i="28"/>
  <c r="H63" i="28"/>
  <c r="I63" i="28" s="1"/>
  <c r="J63" i="28" s="1"/>
  <c r="K63" i="28" s="1"/>
  <c r="L63" i="28" s="1"/>
  <c r="V62" i="28"/>
  <c r="P62" i="28"/>
  <c r="D64" i="28"/>
  <c r="D65" i="28" s="1"/>
  <c r="E64" i="28"/>
  <c r="E65" i="28" s="1"/>
  <c r="R62" i="28"/>
  <c r="B64" i="28"/>
  <c r="B65" i="28" s="1"/>
  <c r="B44" i="26"/>
  <c r="S44" i="26" s="1"/>
  <c r="BL43" i="26"/>
  <c r="X49" i="25"/>
  <c r="W49" i="25"/>
  <c r="I50" i="25"/>
  <c r="D58" i="21"/>
  <c r="U58" i="21" s="1"/>
  <c r="BD47" i="22"/>
  <c r="B48" i="22" s="1"/>
  <c r="Z47" i="22"/>
  <c r="AH47" i="22" s="1"/>
  <c r="AP43" i="23"/>
  <c r="AO43" i="23"/>
  <c r="H58" i="21"/>
  <c r="Y58" i="21" s="1"/>
  <c r="I49" i="21"/>
  <c r="J49" i="21" s="1"/>
  <c r="K49" i="21" s="1"/>
  <c r="L49" i="21" s="1"/>
  <c r="S49" i="21"/>
  <c r="BD43" i="23"/>
  <c r="BH43" i="23"/>
  <c r="F44" i="23" s="1"/>
  <c r="W44" i="23" s="1"/>
  <c r="BJ43" i="23"/>
  <c r="H44" i="23" s="1"/>
  <c r="Y44" i="23" s="1"/>
  <c r="BE43" i="23"/>
  <c r="C44" i="23" s="1"/>
  <c r="T44" i="23" s="1"/>
  <c r="BA48" i="24"/>
  <c r="BV48" i="24"/>
  <c r="AA48" i="24"/>
  <c r="AB48" i="24" s="1"/>
  <c r="AC48" i="24" s="1"/>
  <c r="AD48" i="24"/>
  <c r="BB48" i="24"/>
  <c r="AN48" i="24"/>
  <c r="AL48" i="24"/>
  <c r="BP48" i="24"/>
  <c r="BU48" i="24"/>
  <c r="AI48" i="24"/>
  <c r="BS48" i="24"/>
  <c r="I49" i="24"/>
  <c r="J49" i="24" s="1"/>
  <c r="K49" i="24" s="1"/>
  <c r="L49" i="24" s="1"/>
  <c r="S49" i="24"/>
  <c r="AA48" i="21"/>
  <c r="AB48" i="21" s="1"/>
  <c r="AC48" i="21" s="1"/>
  <c r="AD48" i="21"/>
  <c r="AK48" i="21"/>
  <c r="AM48" i="21"/>
  <c r="AH48" i="21"/>
  <c r="E58" i="21"/>
  <c r="V58" i="21" s="1"/>
  <c r="G58" i="21"/>
  <c r="X58" i="21" s="1"/>
  <c r="AG48" i="21"/>
  <c r="BO48" i="24"/>
  <c r="AP46" i="22"/>
  <c r="AO46" i="22"/>
  <c r="AH48" i="24"/>
  <c r="AT43" i="20"/>
  <c r="Y50" i="1"/>
  <c r="AD43" i="20"/>
  <c r="BA43" i="20"/>
  <c r="AA43" i="20"/>
  <c r="AB43" i="20" s="1"/>
  <c r="AC43" i="20" s="1"/>
  <c r="BK43" i="20"/>
  <c r="AX43" i="20"/>
  <c r="AL43" i="20"/>
  <c r="AU43" i="20"/>
  <c r="AZ43" i="20"/>
  <c r="AN43" i="20"/>
  <c r="AI43" i="20"/>
  <c r="U52" i="1"/>
  <c r="Y47" i="4"/>
  <c r="P52" i="1"/>
  <c r="R52" i="1"/>
  <c r="V52" i="1"/>
  <c r="S52" i="1"/>
  <c r="J52" i="1"/>
  <c r="K52" i="1" s="1"/>
  <c r="L52" i="1" s="1"/>
  <c r="X48" i="4"/>
  <c r="X51" i="1"/>
  <c r="W51" i="1"/>
  <c r="AO44" i="9"/>
  <c r="P46" i="7"/>
  <c r="D9" i="14"/>
  <c r="AP44" i="10"/>
  <c r="AP44" i="12"/>
  <c r="Y45" i="7"/>
  <c r="AO44" i="12"/>
  <c r="AO44" i="10"/>
  <c r="W48" i="4"/>
  <c r="G52" i="9"/>
  <c r="X52" i="9" s="1"/>
  <c r="Z45" i="9"/>
  <c r="B46" i="9"/>
  <c r="AN44" i="9"/>
  <c r="E53" i="9"/>
  <c r="V53" i="9" s="1"/>
  <c r="G55" i="1"/>
  <c r="J45" i="12"/>
  <c r="K45" i="12" s="1"/>
  <c r="L45" i="12" s="1"/>
  <c r="B55" i="1"/>
  <c r="BD44" i="10"/>
  <c r="BE44" i="10"/>
  <c r="C45" i="10" s="1"/>
  <c r="T45" i="10" s="1"/>
  <c r="BH44" i="10"/>
  <c r="F45" i="10" s="1"/>
  <c r="W45" i="10" s="1"/>
  <c r="BJ44" i="10"/>
  <c r="H45" i="10" s="1"/>
  <c r="Y45" i="10" s="1"/>
  <c r="D53" i="9"/>
  <c r="U53" i="9" s="1"/>
  <c r="Z45" i="12"/>
  <c r="AH45" i="12" s="1"/>
  <c r="AT45" i="12"/>
  <c r="B46" i="12" s="1"/>
  <c r="AG53" i="7"/>
  <c r="G54" i="7" s="1"/>
  <c r="AU48" i="4"/>
  <c r="AN48" i="4"/>
  <c r="C49" i="4" s="1"/>
  <c r="AS48" i="4"/>
  <c r="H49" i="4" s="1"/>
  <c r="AQ48" i="4"/>
  <c r="G49" i="4" s="1"/>
  <c r="AM48" i="4"/>
  <c r="B49" i="4" s="1"/>
  <c r="AZ50" i="12"/>
  <c r="H51" i="12" s="1"/>
  <c r="Y51" i="12" s="1"/>
  <c r="AI46" i="7"/>
  <c r="AJ46" i="7" s="1"/>
  <c r="B47" i="7"/>
  <c r="AU50" i="12"/>
  <c r="D54" i="1"/>
  <c r="I53" i="1"/>
  <c r="C16" i="14" s="1"/>
  <c r="H54" i="1"/>
  <c r="E54" i="1"/>
  <c r="AH53" i="7"/>
  <c r="H54" i="7" s="1"/>
  <c r="AY49" i="12"/>
  <c r="G50" i="12" s="1"/>
  <c r="H53" i="9"/>
  <c r="Y53" i="9" s="1"/>
  <c r="J46" i="7"/>
  <c r="K46" i="7" s="1"/>
  <c r="L46" i="7" s="1"/>
  <c r="Q46" i="7"/>
  <c r="T46" i="7"/>
  <c r="V46" i="7"/>
  <c r="I76" i="28" l="1"/>
  <c r="AQ46" i="22"/>
  <c r="AQ43" i="23"/>
  <c r="AO49" i="29"/>
  <c r="H61" i="29"/>
  <c r="Y61" i="29" s="1"/>
  <c r="E61" i="29"/>
  <c r="V61" i="29" s="1"/>
  <c r="G61" i="29"/>
  <c r="X61" i="29" s="1"/>
  <c r="AN49" i="29"/>
  <c r="AP49" i="29" s="1"/>
  <c r="Z50" i="29"/>
  <c r="B51" i="29"/>
  <c r="S51" i="29" s="1"/>
  <c r="D61" i="29"/>
  <c r="U61" i="29" s="1"/>
  <c r="H64" i="28"/>
  <c r="V63" i="28"/>
  <c r="W61" i="28"/>
  <c r="X61" i="28"/>
  <c r="P63" i="28"/>
  <c r="S63" i="28"/>
  <c r="X62" i="28"/>
  <c r="W62" i="28"/>
  <c r="R63" i="28"/>
  <c r="U63" i="28"/>
  <c r="I44" i="26"/>
  <c r="Y49" i="25"/>
  <c r="AR50" i="25"/>
  <c r="G51" i="25" s="1"/>
  <c r="AJ50" i="25"/>
  <c r="J50" i="25"/>
  <c r="K50" i="25" s="1"/>
  <c r="L50" i="25" s="1"/>
  <c r="AN50" i="25"/>
  <c r="AS50" i="25"/>
  <c r="H51" i="25" s="1"/>
  <c r="U50" i="25"/>
  <c r="AM50" i="25"/>
  <c r="B51" i="25" s="1"/>
  <c r="AT50" i="25"/>
  <c r="AU50" i="25" s="1"/>
  <c r="AH50" i="25"/>
  <c r="P50" i="25"/>
  <c r="V50" i="25"/>
  <c r="AC50" i="25"/>
  <c r="AD50" i="25"/>
  <c r="AI50" i="25"/>
  <c r="Q50" i="25"/>
  <c r="G59" i="21"/>
  <c r="X59" i="21" s="1"/>
  <c r="B44" i="23"/>
  <c r="BL43" i="23"/>
  <c r="E59" i="21"/>
  <c r="V59" i="21" s="1"/>
  <c r="AO48" i="24"/>
  <c r="AP48" i="24"/>
  <c r="I48" i="22"/>
  <c r="J48" i="22" s="1"/>
  <c r="K48" i="22" s="1"/>
  <c r="L48" i="22" s="1"/>
  <c r="S48" i="22"/>
  <c r="AO48" i="21"/>
  <c r="AN48" i="21"/>
  <c r="Z49" i="24"/>
  <c r="AH49" i="24" s="1"/>
  <c r="AT49" i="24"/>
  <c r="B50" i="24" s="1"/>
  <c r="H59" i="21"/>
  <c r="Y59" i="21" s="1"/>
  <c r="BA47" i="22"/>
  <c r="BL47" i="22"/>
  <c r="AA47" i="22"/>
  <c r="AB47" i="22" s="1"/>
  <c r="AC47" i="22" s="1"/>
  <c r="AD47" i="22"/>
  <c r="BK47" i="22"/>
  <c r="AZ47" i="22"/>
  <c r="AX47" i="22"/>
  <c r="AI47" i="22"/>
  <c r="AN47" i="22"/>
  <c r="AL47" i="22"/>
  <c r="AU47" i="22"/>
  <c r="AT47" i="22"/>
  <c r="B50" i="21"/>
  <c r="Z49" i="21"/>
  <c r="D59" i="21"/>
  <c r="U59" i="21" s="1"/>
  <c r="AP43" i="20"/>
  <c r="BD43" i="20"/>
  <c r="BJ43" i="20"/>
  <c r="H44" i="20" s="1"/>
  <c r="Y44" i="20" s="1"/>
  <c r="BH43" i="20"/>
  <c r="F44" i="20" s="1"/>
  <c r="W44" i="20" s="1"/>
  <c r="BE43" i="20"/>
  <c r="C44" i="20" s="1"/>
  <c r="T44" i="20" s="1"/>
  <c r="AO43" i="20"/>
  <c r="X52" i="1"/>
  <c r="W52" i="1"/>
  <c r="Y48" i="4"/>
  <c r="Y51" i="1"/>
  <c r="V53" i="1"/>
  <c r="AP44" i="9"/>
  <c r="AQ44" i="10"/>
  <c r="AQ44" i="12"/>
  <c r="X46" i="7"/>
  <c r="W46" i="7"/>
  <c r="G53" i="9"/>
  <c r="X53" i="9" s="1"/>
  <c r="S46" i="9"/>
  <c r="I46" i="9"/>
  <c r="J46" i="9" s="1"/>
  <c r="K46" i="9" s="1"/>
  <c r="L46" i="9" s="1"/>
  <c r="AD45" i="9"/>
  <c r="AK45" i="9"/>
  <c r="AH45" i="9"/>
  <c r="AA45" i="9"/>
  <c r="AB45" i="9" s="1"/>
  <c r="AC45" i="9" s="1"/>
  <c r="AM45" i="9"/>
  <c r="AG45" i="9"/>
  <c r="H54" i="9"/>
  <c r="Y54" i="9" s="1"/>
  <c r="H55" i="1"/>
  <c r="J53" i="1"/>
  <c r="K53" i="1" s="1"/>
  <c r="L53" i="1" s="1"/>
  <c r="P53" i="1"/>
  <c r="U53" i="1"/>
  <c r="I47" i="7"/>
  <c r="AB47" i="7"/>
  <c r="AZ51" i="12"/>
  <c r="H52" i="12" s="1"/>
  <c r="Y52" i="12" s="1"/>
  <c r="AN49" i="4"/>
  <c r="C50" i="4" s="1"/>
  <c r="BO45" i="12"/>
  <c r="BE45" i="10"/>
  <c r="C46" i="10" s="1"/>
  <c r="T46" i="10" s="1"/>
  <c r="B56" i="1"/>
  <c r="E55" i="1"/>
  <c r="D55" i="1"/>
  <c r="AM49" i="4"/>
  <c r="B50" i="4" s="1"/>
  <c r="I49" i="4"/>
  <c r="B12" i="14" s="1"/>
  <c r="D54" i="9"/>
  <c r="U54" i="9" s="1"/>
  <c r="B45" i="10"/>
  <c r="BL44" i="10"/>
  <c r="X50" i="12"/>
  <c r="S53" i="1"/>
  <c r="R53" i="1"/>
  <c r="AR49" i="4"/>
  <c r="G50" i="4" s="1"/>
  <c r="S46" i="12"/>
  <c r="I46" i="12"/>
  <c r="BJ45" i="10"/>
  <c r="H46" i="10" s="1"/>
  <c r="Y46" i="10" s="1"/>
  <c r="I54" i="1"/>
  <c r="E54" i="9"/>
  <c r="V54" i="9" s="1"/>
  <c r="D51" i="12"/>
  <c r="U51" i="12" s="1"/>
  <c r="E51" i="12"/>
  <c r="V51" i="12" s="1"/>
  <c r="AS49" i="4"/>
  <c r="H50" i="4" s="1"/>
  <c r="AA45" i="12"/>
  <c r="AB45" i="12" s="1"/>
  <c r="AC45" i="12" s="1"/>
  <c r="AD45" i="12"/>
  <c r="BB45" i="12"/>
  <c r="BA45" i="12"/>
  <c r="BV45" i="12"/>
  <c r="AI45" i="12"/>
  <c r="AL45" i="12"/>
  <c r="BS45" i="12"/>
  <c r="BU45" i="12"/>
  <c r="BP45" i="12"/>
  <c r="AN45" i="12"/>
  <c r="BH45" i="10"/>
  <c r="F46" i="10" s="1"/>
  <c r="W46" i="10" s="1"/>
  <c r="G56" i="1"/>
  <c r="I64" i="28" l="1"/>
  <c r="H65" i="28"/>
  <c r="Y52" i="1"/>
  <c r="AP48" i="21"/>
  <c r="AD50" i="29"/>
  <c r="AA50" i="29"/>
  <c r="AB50" i="29" s="1"/>
  <c r="AC50" i="29" s="1"/>
  <c r="AL50" i="29"/>
  <c r="AH50" i="29"/>
  <c r="AM50" i="29"/>
  <c r="E62" i="29"/>
  <c r="V62" i="29" s="1"/>
  <c r="D62" i="29"/>
  <c r="U62" i="29" s="1"/>
  <c r="AG50" i="29"/>
  <c r="I51" i="29"/>
  <c r="J51" i="29" s="1"/>
  <c r="K51" i="29" s="1"/>
  <c r="L51" i="29" s="1"/>
  <c r="G62" i="29"/>
  <c r="X62" i="29" s="1"/>
  <c r="H62" i="29"/>
  <c r="Y62" i="29" s="1"/>
  <c r="J64" i="28"/>
  <c r="K64" i="28" s="1"/>
  <c r="L64" i="28" s="1"/>
  <c r="U64" i="28"/>
  <c r="Y62" i="28"/>
  <c r="X63" i="28"/>
  <c r="W63" i="28"/>
  <c r="V64" i="28"/>
  <c r="S64" i="28"/>
  <c r="P64" i="28"/>
  <c r="R64" i="28"/>
  <c r="Y61" i="28"/>
  <c r="J44" i="26"/>
  <c r="K44" i="26" s="1"/>
  <c r="L44" i="26" s="1"/>
  <c r="Z44" i="26"/>
  <c r="AH44" i="26" s="1"/>
  <c r="D51" i="25"/>
  <c r="E51" i="25"/>
  <c r="W50" i="25"/>
  <c r="X50" i="25"/>
  <c r="BO49" i="24"/>
  <c r="AO47" i="22"/>
  <c r="H60" i="21"/>
  <c r="Y60" i="21" s="1"/>
  <c r="S50" i="21"/>
  <c r="I50" i="21"/>
  <c r="J50" i="21" s="1"/>
  <c r="K50" i="21" s="1"/>
  <c r="L50" i="21" s="1"/>
  <c r="I44" i="23"/>
  <c r="S44" i="23"/>
  <c r="BA49" i="24"/>
  <c r="BV49" i="24"/>
  <c r="AD49" i="24"/>
  <c r="BB49" i="24"/>
  <c r="AA49" i="24"/>
  <c r="AB49" i="24" s="1"/>
  <c r="AC49" i="24" s="1"/>
  <c r="BU49" i="24"/>
  <c r="AN49" i="24"/>
  <c r="AI49" i="24"/>
  <c r="BP49" i="24"/>
  <c r="AM49" i="24"/>
  <c r="BT49" i="24"/>
  <c r="AQ48" i="24"/>
  <c r="AA49" i="21"/>
  <c r="AB49" i="21" s="1"/>
  <c r="AC49" i="21" s="1"/>
  <c r="AD49" i="21"/>
  <c r="AH49" i="21"/>
  <c r="AL49" i="21"/>
  <c r="AM49" i="21"/>
  <c r="G60" i="21"/>
  <c r="X60" i="21" s="1"/>
  <c r="S50" i="24"/>
  <c r="I50" i="24"/>
  <c r="J50" i="24" s="1"/>
  <c r="K50" i="24" s="1"/>
  <c r="L50" i="24" s="1"/>
  <c r="D60" i="21"/>
  <c r="U60" i="21" s="1"/>
  <c r="E60" i="21"/>
  <c r="V60" i="21" s="1"/>
  <c r="AP47" i="22"/>
  <c r="Z48" i="22"/>
  <c r="AT48" i="22" s="1"/>
  <c r="AG49" i="21"/>
  <c r="AI49" i="4"/>
  <c r="AQ43" i="20"/>
  <c r="B44" i="20"/>
  <c r="BL43" i="20"/>
  <c r="AO45" i="9"/>
  <c r="V49" i="4"/>
  <c r="AH49" i="4"/>
  <c r="U49" i="4"/>
  <c r="P49" i="4"/>
  <c r="X53" i="1"/>
  <c r="W53" i="1"/>
  <c r="S54" i="1"/>
  <c r="C17" i="14"/>
  <c r="Y46" i="7"/>
  <c r="AD49" i="4"/>
  <c r="P47" i="7"/>
  <c r="D10" i="14"/>
  <c r="AP45" i="12"/>
  <c r="AO45" i="12"/>
  <c r="G54" i="9"/>
  <c r="X54" i="9" s="1"/>
  <c r="AN45" i="9"/>
  <c r="AP45" i="9" s="1"/>
  <c r="B47" i="9"/>
  <c r="Z46" i="9"/>
  <c r="AT49" i="4"/>
  <c r="AU49" i="4" s="1"/>
  <c r="AJ49" i="4"/>
  <c r="J49" i="4"/>
  <c r="K49" i="4" s="1"/>
  <c r="L49" i="4" s="1"/>
  <c r="B57" i="1"/>
  <c r="BJ46" i="10"/>
  <c r="H47" i="10" s="1"/>
  <c r="Y47" i="10" s="1"/>
  <c r="AY50" i="12"/>
  <c r="G51" i="12" s="1"/>
  <c r="D55" i="9"/>
  <c r="U55" i="9" s="1"/>
  <c r="I50" i="4"/>
  <c r="Q50" i="4" s="1"/>
  <c r="E56" i="1"/>
  <c r="J47" i="7"/>
  <c r="K47" i="7" s="1"/>
  <c r="L47" i="7" s="1"/>
  <c r="Q47" i="7"/>
  <c r="T47" i="7"/>
  <c r="V47" i="7"/>
  <c r="H55" i="9"/>
  <c r="Y55" i="9" s="1"/>
  <c r="BH46" i="10"/>
  <c r="F47" i="10" s="1"/>
  <c r="W47" i="10" s="1"/>
  <c r="AW51" i="12"/>
  <c r="E52" i="12" s="1"/>
  <c r="V52" i="12" s="1"/>
  <c r="E55" i="9"/>
  <c r="V55" i="9" s="1"/>
  <c r="G57" i="1"/>
  <c r="AV51" i="12"/>
  <c r="D52" i="12" s="1"/>
  <c r="U52" i="12" s="1"/>
  <c r="J54" i="1"/>
  <c r="K54" i="1" s="1"/>
  <c r="L54" i="1" s="1"/>
  <c r="P54" i="1"/>
  <c r="U54" i="1"/>
  <c r="J46" i="12"/>
  <c r="K46" i="12" s="1"/>
  <c r="L46" i="12" s="1"/>
  <c r="AC49" i="4"/>
  <c r="R54" i="1"/>
  <c r="AZ52" i="12"/>
  <c r="H53" i="12" s="1"/>
  <c r="Y53" i="12" s="1"/>
  <c r="V54" i="1"/>
  <c r="AT46" i="12"/>
  <c r="B47" i="12" s="1"/>
  <c r="Z46" i="12"/>
  <c r="AH46" i="12" s="1"/>
  <c r="S45" i="10"/>
  <c r="I45" i="10"/>
  <c r="D56" i="1"/>
  <c r="I55" i="1"/>
  <c r="C18" i="14" s="1"/>
  <c r="BE46" i="10"/>
  <c r="C47" i="10" s="1"/>
  <c r="T47" i="10" s="1"/>
  <c r="Q49" i="4"/>
  <c r="B48" i="7"/>
  <c r="AI47" i="7"/>
  <c r="AJ47" i="7" s="1"/>
  <c r="H56" i="1"/>
  <c r="AH48" i="22" l="1"/>
  <c r="Z51" i="29"/>
  <c r="AG51" i="29" s="1"/>
  <c r="B52" i="29"/>
  <c r="S52" i="29" s="1"/>
  <c r="D63" i="29"/>
  <c r="U63" i="29" s="1"/>
  <c r="H63" i="29"/>
  <c r="Y63" i="29" s="1"/>
  <c r="E63" i="29"/>
  <c r="V63" i="29" s="1"/>
  <c r="AO50" i="29"/>
  <c r="AN50" i="29"/>
  <c r="G63" i="29"/>
  <c r="X63" i="29" s="1"/>
  <c r="Y63" i="28"/>
  <c r="X64" i="28"/>
  <c r="W64" i="28"/>
  <c r="BA44" i="26"/>
  <c r="AA44" i="26"/>
  <c r="AB44" i="26" s="1"/>
  <c r="AC44" i="26" s="1"/>
  <c r="BK44" i="26"/>
  <c r="AD44" i="26"/>
  <c r="AZ44" i="26"/>
  <c r="AN44" i="26"/>
  <c r="AI44" i="26"/>
  <c r="AX44" i="26"/>
  <c r="AL44" i="26"/>
  <c r="AU44" i="26"/>
  <c r="AT44" i="26"/>
  <c r="I51" i="25"/>
  <c r="AT51" i="25" s="1"/>
  <c r="AU51" i="25" s="1"/>
  <c r="Y50" i="25"/>
  <c r="AO49" i="24"/>
  <c r="AQ47" i="22"/>
  <c r="BK48" i="22"/>
  <c r="AA48" i="22"/>
  <c r="AB48" i="22" s="1"/>
  <c r="AC48" i="22" s="1"/>
  <c r="AD48" i="22"/>
  <c r="BA48" i="22"/>
  <c r="AN48" i="22"/>
  <c r="AI48" i="22"/>
  <c r="AX48" i="22"/>
  <c r="AL48" i="22"/>
  <c r="AU48" i="22"/>
  <c r="AZ48" i="22"/>
  <c r="B51" i="21"/>
  <c r="Z50" i="21"/>
  <c r="AG50" i="21" s="1"/>
  <c r="G61" i="21"/>
  <c r="X61" i="21" s="1"/>
  <c r="H61" i="21"/>
  <c r="Y61" i="21" s="1"/>
  <c r="AO49" i="21"/>
  <c r="AN49" i="21"/>
  <c r="J44" i="23"/>
  <c r="K44" i="23" s="1"/>
  <c r="L44" i="23" s="1"/>
  <c r="Z50" i="24"/>
  <c r="BO50" i="24" s="1"/>
  <c r="AT50" i="24"/>
  <c r="B51" i="24" s="1"/>
  <c r="E61" i="21"/>
  <c r="V61" i="21" s="1"/>
  <c r="AP49" i="24"/>
  <c r="AQ49" i="24" s="1"/>
  <c r="D61" i="21"/>
  <c r="U61" i="21" s="1"/>
  <c r="Z44" i="23"/>
  <c r="AT44" i="23" s="1"/>
  <c r="I44" i="20"/>
  <c r="J44" i="20" s="1"/>
  <c r="K44" i="20" s="1"/>
  <c r="L44" i="20" s="1"/>
  <c r="S44" i="20"/>
  <c r="U50" i="4"/>
  <c r="I56" i="1"/>
  <c r="C19" i="14" s="1"/>
  <c r="W49" i="4"/>
  <c r="AI50" i="4"/>
  <c r="B13" i="14"/>
  <c r="R55" i="1"/>
  <c r="X49" i="4"/>
  <c r="V55" i="1"/>
  <c r="Y53" i="1"/>
  <c r="X54" i="1"/>
  <c r="W54" i="1"/>
  <c r="AQ45" i="12"/>
  <c r="X47" i="7"/>
  <c r="W47" i="7"/>
  <c r="G55" i="9"/>
  <c r="X55" i="9" s="1"/>
  <c r="BO46" i="12"/>
  <c r="AK46" i="9"/>
  <c r="AA46" i="9"/>
  <c r="AB46" i="9" s="1"/>
  <c r="AC46" i="9" s="1"/>
  <c r="AD46" i="9"/>
  <c r="AH46" i="9"/>
  <c r="AM46" i="9"/>
  <c r="S47" i="9"/>
  <c r="I47" i="9"/>
  <c r="J47" i="9" s="1"/>
  <c r="K47" i="9" s="1"/>
  <c r="L47" i="9" s="1"/>
  <c r="AG46" i="9"/>
  <c r="BD45" i="10"/>
  <c r="B46" i="10" s="1"/>
  <c r="Z45" i="10"/>
  <c r="AT45" i="10" s="1"/>
  <c r="AV52" i="12"/>
  <c r="D53" i="12" s="1"/>
  <c r="U53" i="12" s="1"/>
  <c r="E56" i="9"/>
  <c r="V56" i="9" s="1"/>
  <c r="H56" i="9"/>
  <c r="Y56" i="9" s="1"/>
  <c r="AC50" i="4"/>
  <c r="I48" i="7"/>
  <c r="AB48" i="7"/>
  <c r="G58" i="1"/>
  <c r="E57" i="1"/>
  <c r="P50" i="4"/>
  <c r="X51" i="12"/>
  <c r="B58" i="1"/>
  <c r="V50" i="4"/>
  <c r="BE47" i="10"/>
  <c r="C48" i="10" s="1"/>
  <c r="T48" i="10" s="1"/>
  <c r="AZ53" i="12"/>
  <c r="H54" i="12" s="1"/>
  <c r="Y54" i="12" s="1"/>
  <c r="H57" i="1"/>
  <c r="J55" i="1"/>
  <c r="K55" i="1" s="1"/>
  <c r="L55" i="1" s="1"/>
  <c r="P55" i="1"/>
  <c r="U55" i="1"/>
  <c r="J45" i="10"/>
  <c r="K45" i="10" s="1"/>
  <c r="L45" i="10" s="1"/>
  <c r="AA46" i="12"/>
  <c r="AB46" i="12" s="1"/>
  <c r="AC46" i="12" s="1"/>
  <c r="BB46" i="12"/>
  <c r="BV46" i="12"/>
  <c r="AD46" i="12"/>
  <c r="BA46" i="12"/>
  <c r="BS46" i="12"/>
  <c r="AL46" i="12"/>
  <c r="AI46" i="12"/>
  <c r="BU46" i="12"/>
  <c r="BP46" i="12"/>
  <c r="AN46" i="12"/>
  <c r="AD50" i="4"/>
  <c r="AH50" i="4"/>
  <c r="BH47" i="10"/>
  <c r="F48" i="10" s="1"/>
  <c r="W48" i="10" s="1"/>
  <c r="S55" i="1"/>
  <c r="BJ47" i="10"/>
  <c r="H48" i="10" s="1"/>
  <c r="Y48" i="10" s="1"/>
  <c r="D57" i="1"/>
  <c r="S47" i="12"/>
  <c r="I47" i="12"/>
  <c r="AW52" i="12"/>
  <c r="E53" i="12" s="1"/>
  <c r="V53" i="12" s="1"/>
  <c r="J50" i="4"/>
  <c r="K50" i="4" s="1"/>
  <c r="L50" i="4" s="1"/>
  <c r="AT50" i="4"/>
  <c r="AJ50" i="4"/>
  <c r="D56" i="9"/>
  <c r="U56" i="9" s="1"/>
  <c r="Y64" i="28" l="1"/>
  <c r="AP48" i="22"/>
  <c r="AP50" i="29"/>
  <c r="G64" i="29"/>
  <c r="X64" i="29" s="1"/>
  <c r="D64" i="29"/>
  <c r="U64" i="29" s="1"/>
  <c r="H64" i="29"/>
  <c r="Y64" i="29" s="1"/>
  <c r="I52" i="29"/>
  <c r="J52" i="29" s="1"/>
  <c r="K52" i="29" s="1"/>
  <c r="L52" i="29" s="1"/>
  <c r="E64" i="29"/>
  <c r="V64" i="29" s="1"/>
  <c r="AA51" i="29"/>
  <c r="AB51" i="29" s="1"/>
  <c r="AC51" i="29" s="1"/>
  <c r="AD51" i="29"/>
  <c r="AI51" i="29"/>
  <c r="AJ51" i="29"/>
  <c r="AL51" i="29"/>
  <c r="AM51" i="29"/>
  <c r="AP44" i="26"/>
  <c r="AO44" i="26"/>
  <c r="BH44" i="26"/>
  <c r="F45" i="26" s="1"/>
  <c r="BE44" i="26"/>
  <c r="C45" i="26" s="1"/>
  <c r="BD44" i="26"/>
  <c r="BJ44" i="26"/>
  <c r="H45" i="26" s="1"/>
  <c r="Y45" i="26" s="1"/>
  <c r="AR51" i="25"/>
  <c r="G52" i="25" s="1"/>
  <c r="S51" i="25"/>
  <c r="U51" i="25"/>
  <c r="AE51" i="25"/>
  <c r="V51" i="25"/>
  <c r="AC51" i="25"/>
  <c r="AP51" i="25"/>
  <c r="E52" i="25" s="1"/>
  <c r="R51" i="25"/>
  <c r="AI51" i="25"/>
  <c r="AH51" i="25"/>
  <c r="J51" i="25"/>
  <c r="K51" i="25" s="1"/>
  <c r="L51" i="25" s="1"/>
  <c r="AF51" i="25"/>
  <c r="P51" i="25"/>
  <c r="AJ51" i="25"/>
  <c r="AM51" i="25"/>
  <c r="B52" i="25" s="1"/>
  <c r="AS51" i="25"/>
  <c r="H52" i="25" s="1"/>
  <c r="AO51" i="25"/>
  <c r="D52" i="25" s="1"/>
  <c r="AH50" i="24"/>
  <c r="AP49" i="21"/>
  <c r="H62" i="21"/>
  <c r="Y62" i="21" s="1"/>
  <c r="I51" i="24"/>
  <c r="J51" i="24" s="1"/>
  <c r="K51" i="24" s="1"/>
  <c r="L51" i="24" s="1"/>
  <c r="S51" i="24"/>
  <c r="BJ48" i="22"/>
  <c r="H49" i="22" s="1"/>
  <c r="Y49" i="22" s="1"/>
  <c r="BE48" i="22"/>
  <c r="C49" i="22" s="1"/>
  <c r="T49" i="22" s="1"/>
  <c r="BH48" i="22"/>
  <c r="G49" i="22" s="1"/>
  <c r="X49" i="22" s="1"/>
  <c r="BD48" i="22"/>
  <c r="AO48" i="22"/>
  <c r="AQ48" i="22" s="1"/>
  <c r="E62" i="21"/>
  <c r="V62" i="21" s="1"/>
  <c r="I51" i="21"/>
  <c r="J51" i="21" s="1"/>
  <c r="K51" i="21" s="1"/>
  <c r="L51" i="21" s="1"/>
  <c r="S51" i="21"/>
  <c r="AD44" i="23"/>
  <c r="AA44" i="23"/>
  <c r="AB44" i="23" s="1"/>
  <c r="AC44" i="23" s="1"/>
  <c r="BA44" i="23"/>
  <c r="BK44" i="23"/>
  <c r="AX44" i="23"/>
  <c r="AZ44" i="23"/>
  <c r="AL44" i="23"/>
  <c r="AN44" i="23"/>
  <c r="AU44" i="23"/>
  <c r="AI44" i="23"/>
  <c r="BA50" i="24"/>
  <c r="BB50" i="24"/>
  <c r="AD50" i="24"/>
  <c r="BV50" i="24"/>
  <c r="AA50" i="24"/>
  <c r="AB50" i="24" s="1"/>
  <c r="AC50" i="24" s="1"/>
  <c r="AN50" i="24"/>
  <c r="BP50" i="24"/>
  <c r="BU50" i="24"/>
  <c r="AM50" i="24"/>
  <c r="AI50" i="24"/>
  <c r="BT50" i="24"/>
  <c r="G62" i="21"/>
  <c r="X62" i="21" s="1"/>
  <c r="AH44" i="23"/>
  <c r="D62" i="21"/>
  <c r="U62" i="21" s="1"/>
  <c r="AD50" i="21"/>
  <c r="AA50" i="21"/>
  <c r="AB50" i="21" s="1"/>
  <c r="AC50" i="21" s="1"/>
  <c r="AL50" i="21"/>
  <c r="AM50" i="21"/>
  <c r="AH50" i="21"/>
  <c r="Y49" i="4"/>
  <c r="Z44" i="20"/>
  <c r="AT44" i="20" s="1"/>
  <c r="P56" i="1"/>
  <c r="X50" i="4"/>
  <c r="V56" i="1"/>
  <c r="S56" i="1"/>
  <c r="J56" i="1"/>
  <c r="K56" i="1" s="1"/>
  <c r="L56" i="1" s="1"/>
  <c r="R56" i="1"/>
  <c r="U56" i="1"/>
  <c r="AO46" i="9"/>
  <c r="Y54" i="1"/>
  <c r="P48" i="7"/>
  <c r="D11" i="14"/>
  <c r="X55" i="1"/>
  <c r="W55" i="1"/>
  <c r="AP46" i="12"/>
  <c r="Y47" i="7"/>
  <c r="AO46" i="12"/>
  <c r="G56" i="9"/>
  <c r="X56" i="9" s="1"/>
  <c r="AN46" i="9"/>
  <c r="AH45" i="10"/>
  <c r="Z47" i="9"/>
  <c r="B48" i="9"/>
  <c r="AU50" i="4"/>
  <c r="AN50" i="4"/>
  <c r="AR50" i="4"/>
  <c r="G51" i="4" s="1"/>
  <c r="AS50" i="4"/>
  <c r="H51" i="4" s="1"/>
  <c r="AM50" i="4"/>
  <c r="B51" i="4" s="1"/>
  <c r="AW53" i="12"/>
  <c r="E54" i="12" s="1"/>
  <c r="V54" i="12" s="1"/>
  <c r="D58" i="1"/>
  <c r="H58" i="1"/>
  <c r="E58" i="1"/>
  <c r="H57" i="9"/>
  <c r="Y57" i="9" s="1"/>
  <c r="AY51" i="12"/>
  <c r="G52" i="12" s="1"/>
  <c r="J48" i="7"/>
  <c r="K48" i="7" s="1"/>
  <c r="L48" i="7" s="1"/>
  <c r="Q48" i="7"/>
  <c r="V48" i="7"/>
  <c r="T48" i="7"/>
  <c r="AV53" i="12"/>
  <c r="D54" i="12" s="1"/>
  <c r="U54" i="12" s="1"/>
  <c r="J47" i="12"/>
  <c r="K47" i="12" s="1"/>
  <c r="L47" i="12" s="1"/>
  <c r="D57" i="9"/>
  <c r="U57" i="9" s="1"/>
  <c r="Z47" i="12"/>
  <c r="AH47" i="12" s="1"/>
  <c r="AT47" i="12"/>
  <c r="B48" i="12" s="1"/>
  <c r="I57" i="1"/>
  <c r="W50" i="4"/>
  <c r="G59" i="1"/>
  <c r="E57" i="9"/>
  <c r="V57" i="9" s="1"/>
  <c r="BA45" i="10"/>
  <c r="BL45" i="10"/>
  <c r="BK45" i="10"/>
  <c r="AA45" i="10"/>
  <c r="AB45" i="10" s="1"/>
  <c r="AC45" i="10" s="1"/>
  <c r="AD45" i="10"/>
  <c r="AZ45" i="10"/>
  <c r="AL45" i="10"/>
  <c r="AU45" i="10"/>
  <c r="AI45" i="10"/>
  <c r="AN45" i="10"/>
  <c r="AX45" i="10"/>
  <c r="B59" i="1"/>
  <c r="B49" i="7"/>
  <c r="AI48" i="7"/>
  <c r="AJ48" i="7" s="1"/>
  <c r="S46" i="10"/>
  <c r="I46" i="10"/>
  <c r="Y65" i="29" l="1"/>
  <c r="H65" i="29"/>
  <c r="X65" i="29"/>
  <c r="G65" i="29"/>
  <c r="V65" i="29"/>
  <c r="E65" i="29"/>
  <c r="U65" i="29"/>
  <c r="D65" i="29"/>
  <c r="AQ44" i="26"/>
  <c r="AO51" i="29"/>
  <c r="Z52" i="29"/>
  <c r="B53" i="29"/>
  <c r="S53" i="29" s="1"/>
  <c r="AN51" i="29"/>
  <c r="B45" i="26"/>
  <c r="S45" i="26" s="1"/>
  <c r="BL44" i="26"/>
  <c r="W51" i="25"/>
  <c r="X51" i="25"/>
  <c r="I52" i="25"/>
  <c r="P52" i="25" s="1"/>
  <c r="AP50" i="24"/>
  <c r="AN50" i="21"/>
  <c r="AO50" i="24"/>
  <c r="B49" i="22"/>
  <c r="BL48" i="22"/>
  <c r="AO50" i="21"/>
  <c r="BJ49" i="22"/>
  <c r="H50" i="22" s="1"/>
  <c r="Y50" i="22" s="1"/>
  <c r="D63" i="21"/>
  <c r="U63" i="21" s="1"/>
  <c r="E63" i="21"/>
  <c r="V63" i="21" s="1"/>
  <c r="BI49" i="22"/>
  <c r="G50" i="22" s="1"/>
  <c r="X50" i="22" s="1"/>
  <c r="G63" i="21"/>
  <c r="X63" i="21" s="1"/>
  <c r="AO44" i="23"/>
  <c r="AP44" i="23"/>
  <c r="BE44" i="23"/>
  <c r="C45" i="23" s="1"/>
  <c r="T45" i="23" s="1"/>
  <c r="BJ44" i="23"/>
  <c r="H45" i="23" s="1"/>
  <c r="Y45" i="23" s="1"/>
  <c r="BH44" i="23"/>
  <c r="F45" i="23" s="1"/>
  <c r="W45" i="23" s="1"/>
  <c r="BD44" i="23"/>
  <c r="BE49" i="22"/>
  <c r="C50" i="22" s="1"/>
  <c r="T50" i="22" s="1"/>
  <c r="Z51" i="21"/>
  <c r="AG51" i="21" s="1"/>
  <c r="B52" i="21"/>
  <c r="AT51" i="24"/>
  <c r="B52" i="24" s="1"/>
  <c r="Z51" i="24"/>
  <c r="AH51" i="24" s="1"/>
  <c r="H63" i="21"/>
  <c r="Y63" i="21" s="1"/>
  <c r="X56" i="1"/>
  <c r="AH44" i="20"/>
  <c r="AD44" i="20"/>
  <c r="BK44" i="20"/>
  <c r="AA44" i="20"/>
  <c r="AB44" i="20" s="1"/>
  <c r="AC44" i="20" s="1"/>
  <c r="BA44" i="20"/>
  <c r="AU44" i="20"/>
  <c r="AZ44" i="20"/>
  <c r="AI44" i="20"/>
  <c r="AX44" i="20"/>
  <c r="AL44" i="20"/>
  <c r="AN44" i="20"/>
  <c r="Y50" i="4"/>
  <c r="Y55" i="1"/>
  <c r="W56" i="1"/>
  <c r="AP46" i="9"/>
  <c r="I58" i="1"/>
  <c r="C21" i="14" s="1"/>
  <c r="R57" i="1"/>
  <c r="C20" i="14"/>
  <c r="AQ46" i="12"/>
  <c r="AP45" i="10"/>
  <c r="X48" i="7"/>
  <c r="AO45" i="10"/>
  <c r="W48" i="7"/>
  <c r="G57" i="9"/>
  <c r="X57" i="9" s="1"/>
  <c r="AA47" i="9"/>
  <c r="AB47" i="9" s="1"/>
  <c r="AC47" i="9" s="1"/>
  <c r="AH47" i="9"/>
  <c r="AD47" i="9"/>
  <c r="AM47" i="9"/>
  <c r="AK47" i="9"/>
  <c r="BO47" i="12"/>
  <c r="AG47" i="9"/>
  <c r="S48" i="9"/>
  <c r="I48" i="9"/>
  <c r="Z46" i="10"/>
  <c r="AH46" i="10" s="1"/>
  <c r="BD46" i="10"/>
  <c r="B47" i="10" s="1"/>
  <c r="B60" i="1"/>
  <c r="X52" i="12"/>
  <c r="E59" i="1"/>
  <c r="AM51" i="4"/>
  <c r="B52" i="4" s="1"/>
  <c r="I49" i="7"/>
  <c r="D12" i="14" s="1"/>
  <c r="AB49" i="7"/>
  <c r="E58" i="9"/>
  <c r="V58" i="9" s="1"/>
  <c r="J57" i="1"/>
  <c r="K57" i="1" s="1"/>
  <c r="L57" i="1" s="1"/>
  <c r="U57" i="1"/>
  <c r="P57" i="1"/>
  <c r="D58" i="9"/>
  <c r="U58" i="9" s="1"/>
  <c r="V57" i="1"/>
  <c r="AS51" i="4"/>
  <c r="H52" i="4" s="1"/>
  <c r="S48" i="12"/>
  <c r="I48" i="12"/>
  <c r="H58" i="9"/>
  <c r="Y58" i="9" s="1"/>
  <c r="H59" i="1"/>
  <c r="AR51" i="4"/>
  <c r="G52" i="4" s="1"/>
  <c r="J46" i="10"/>
  <c r="K46" i="10" s="1"/>
  <c r="L46" i="10" s="1"/>
  <c r="G60" i="1"/>
  <c r="AA47" i="12"/>
  <c r="AB47" i="12" s="1"/>
  <c r="AC47" i="12" s="1"/>
  <c r="BA47" i="12"/>
  <c r="BB47" i="12"/>
  <c r="BV47" i="12"/>
  <c r="AD47" i="12"/>
  <c r="AL47" i="12"/>
  <c r="BU47" i="12"/>
  <c r="BS47" i="12"/>
  <c r="BP47" i="12"/>
  <c r="AI47" i="12"/>
  <c r="AN47" i="12"/>
  <c r="S57" i="1"/>
  <c r="D59" i="1"/>
  <c r="E51" i="4"/>
  <c r="D51" i="4"/>
  <c r="Y56" i="1" l="1"/>
  <c r="AQ50" i="24"/>
  <c r="AP51" i="29"/>
  <c r="I53" i="29"/>
  <c r="J53" i="29" s="1"/>
  <c r="K53" i="29" s="1"/>
  <c r="L53" i="29" s="1"/>
  <c r="AA52" i="29"/>
  <c r="AB52" i="29" s="1"/>
  <c r="AC52" i="29" s="1"/>
  <c r="AD52" i="29"/>
  <c r="AL52" i="29"/>
  <c r="AJ52" i="29"/>
  <c r="AI52" i="29"/>
  <c r="AM52" i="29"/>
  <c r="AG52" i="29"/>
  <c r="I45" i="26"/>
  <c r="J45" i="26" s="1"/>
  <c r="K45" i="26" s="1"/>
  <c r="L45" i="26" s="1"/>
  <c r="Y51" i="25"/>
  <c r="AM52" i="25"/>
  <c r="B53" i="25" s="1"/>
  <c r="AT52" i="25"/>
  <c r="AU52" i="25" s="1"/>
  <c r="AE52" i="25"/>
  <c r="AP52" i="25"/>
  <c r="E53" i="25" s="1"/>
  <c r="AF52" i="25"/>
  <c r="V52" i="25"/>
  <c r="AJ52" i="25"/>
  <c r="R52" i="25"/>
  <c r="AO52" i="25"/>
  <c r="D53" i="25" s="1"/>
  <c r="AS52" i="25"/>
  <c r="H53" i="25" s="1"/>
  <c r="AH52" i="25"/>
  <c r="S52" i="25"/>
  <c r="J52" i="25"/>
  <c r="K52" i="25" s="1"/>
  <c r="L52" i="25" s="1"/>
  <c r="AR52" i="25"/>
  <c r="G53" i="25" s="1"/>
  <c r="U52" i="25"/>
  <c r="AI52" i="25"/>
  <c r="AC52" i="25"/>
  <c r="AP50" i="21"/>
  <c r="D64" i="21"/>
  <c r="U64" i="21" s="1"/>
  <c r="U65" i="21" s="1"/>
  <c r="S52" i="24"/>
  <c r="I52" i="24"/>
  <c r="J52" i="24" s="1"/>
  <c r="K52" i="24" s="1"/>
  <c r="L52" i="24" s="1"/>
  <c r="G64" i="21"/>
  <c r="X64" i="21" s="1"/>
  <c r="X65" i="21" s="1"/>
  <c r="I52" i="21"/>
  <c r="J52" i="21" s="1"/>
  <c r="K52" i="21" s="1"/>
  <c r="L52" i="21" s="1"/>
  <c r="S52" i="21"/>
  <c r="E64" i="21"/>
  <c r="V64" i="21" s="1"/>
  <c r="V65" i="21" s="1"/>
  <c r="H64" i="21"/>
  <c r="Y64" i="21" s="1"/>
  <c r="Y65" i="21" s="1"/>
  <c r="AD51" i="21"/>
  <c r="AA51" i="21"/>
  <c r="AB51" i="21" s="1"/>
  <c r="AC51" i="21" s="1"/>
  <c r="AJ51" i="21"/>
  <c r="AI51" i="21"/>
  <c r="AM51" i="21"/>
  <c r="AL51" i="21"/>
  <c r="I49" i="22"/>
  <c r="J49" i="22" s="1"/>
  <c r="K49" i="22" s="1"/>
  <c r="L49" i="22" s="1"/>
  <c r="S49" i="22"/>
  <c r="BV51" i="24"/>
  <c r="BA51" i="24"/>
  <c r="AD51" i="24"/>
  <c r="BB51" i="24"/>
  <c r="AA51" i="24"/>
  <c r="AB51" i="24" s="1"/>
  <c r="AC51" i="24" s="1"/>
  <c r="BT51" i="24"/>
  <c r="BU51" i="24"/>
  <c r="AN51" i="24"/>
  <c r="AM51" i="24"/>
  <c r="BQ51" i="24"/>
  <c r="AK51" i="24"/>
  <c r="AJ51" i="24"/>
  <c r="BR51" i="24"/>
  <c r="B45" i="23"/>
  <c r="BL44" i="23"/>
  <c r="BO51" i="24"/>
  <c r="AQ44" i="23"/>
  <c r="BJ44" i="20"/>
  <c r="H45" i="20" s="1"/>
  <c r="Y45" i="20" s="1"/>
  <c r="BH44" i="20"/>
  <c r="F45" i="20" s="1"/>
  <c r="W45" i="20" s="1"/>
  <c r="BE44" i="20"/>
  <c r="C45" i="20" s="1"/>
  <c r="T45" i="20" s="1"/>
  <c r="BD44" i="20"/>
  <c r="AP44" i="20"/>
  <c r="AO44" i="20"/>
  <c r="V58" i="1"/>
  <c r="P58" i="1"/>
  <c r="U58" i="1"/>
  <c r="R58" i="1"/>
  <c r="J58" i="1"/>
  <c r="K58" i="1" s="1"/>
  <c r="L58" i="1" s="1"/>
  <c r="S58" i="1"/>
  <c r="AQ45" i="10"/>
  <c r="AO47" i="9"/>
  <c r="X57" i="1"/>
  <c r="W57" i="1"/>
  <c r="AP47" i="12"/>
  <c r="Y48" i="7"/>
  <c r="AO47" i="12"/>
  <c r="G58" i="9"/>
  <c r="X58" i="9" s="1"/>
  <c r="J48" i="9"/>
  <c r="K48" i="9" s="1"/>
  <c r="L48" i="9" s="1"/>
  <c r="AN47" i="9"/>
  <c r="Z48" i="9"/>
  <c r="B49" i="9"/>
  <c r="AO51" i="4"/>
  <c r="D52" i="4" s="1"/>
  <c r="AR52" i="4"/>
  <c r="G53" i="4" s="1"/>
  <c r="H60" i="1"/>
  <c r="AS52" i="4"/>
  <c r="H53" i="4" s="1"/>
  <c r="J49" i="7"/>
  <c r="K49" i="7" s="1"/>
  <c r="L49" i="7" s="1"/>
  <c r="Q49" i="7"/>
  <c r="U49" i="7"/>
  <c r="V49" i="7"/>
  <c r="AY52" i="12"/>
  <c r="G53" i="12" s="1"/>
  <c r="AT46" i="10"/>
  <c r="D60" i="1"/>
  <c r="J48" i="12"/>
  <c r="K48" i="12" s="1"/>
  <c r="L48" i="12" s="1"/>
  <c r="E59" i="9"/>
  <c r="V59" i="9" s="1"/>
  <c r="I51" i="4"/>
  <c r="H59" i="9"/>
  <c r="Y59" i="9" s="1"/>
  <c r="AT48" i="12"/>
  <c r="B49" i="12" s="1"/>
  <c r="Z48" i="12"/>
  <c r="AH48" i="12" s="1"/>
  <c r="P49" i="7"/>
  <c r="E60" i="1"/>
  <c r="I59" i="1"/>
  <c r="C22" i="14" s="1"/>
  <c r="S47" i="10"/>
  <c r="I47" i="10"/>
  <c r="AP51" i="4"/>
  <c r="E52" i="4" s="1"/>
  <c r="G61" i="1"/>
  <c r="D59" i="9"/>
  <c r="U59" i="9" s="1"/>
  <c r="AI49" i="7"/>
  <c r="AJ49" i="7" s="1"/>
  <c r="B50" i="7"/>
  <c r="AM52" i="4"/>
  <c r="B53" i="4" s="1"/>
  <c r="B61" i="1"/>
  <c r="BA46" i="10"/>
  <c r="AA46" i="10"/>
  <c r="AB46" i="10" s="1"/>
  <c r="AC46" i="10" s="1"/>
  <c r="AD46" i="10"/>
  <c r="BL46" i="10"/>
  <c r="BK46" i="10"/>
  <c r="AL46" i="10"/>
  <c r="AN46" i="10"/>
  <c r="AZ46" i="10"/>
  <c r="AX46" i="10"/>
  <c r="AU46" i="10"/>
  <c r="AI46" i="10"/>
  <c r="G65" i="21" l="1"/>
  <c r="E65" i="21"/>
  <c r="H65" i="21"/>
  <c r="D65" i="21"/>
  <c r="AO52" i="29"/>
  <c r="AN52" i="29"/>
  <c r="Z53" i="29"/>
  <c r="AG53" i="29" s="1"/>
  <c r="B54" i="29"/>
  <c r="S54" i="29" s="1"/>
  <c r="I67" i="28"/>
  <c r="I73" i="28"/>
  <c r="I65" i="28"/>
  <c r="I71" i="28" s="1"/>
  <c r="Z45" i="26"/>
  <c r="I53" i="25"/>
  <c r="U53" i="25" s="1"/>
  <c r="W52" i="25"/>
  <c r="X52" i="25"/>
  <c r="V53" i="25"/>
  <c r="AP51" i="24"/>
  <c r="AO51" i="21"/>
  <c r="Z49" i="22"/>
  <c r="AH49" i="22" s="1"/>
  <c r="BD49" i="22"/>
  <c r="B50" i="22" s="1"/>
  <c r="Z52" i="24"/>
  <c r="AH52" i="24" s="1"/>
  <c r="AT52" i="24"/>
  <c r="B53" i="24" s="1"/>
  <c r="Z52" i="21"/>
  <c r="AG52" i="21" s="1"/>
  <c r="B53" i="21"/>
  <c r="AN51" i="21"/>
  <c r="AO51" i="24"/>
  <c r="I45" i="23"/>
  <c r="J45" i="23" s="1"/>
  <c r="K45" i="23" s="1"/>
  <c r="L45" i="23" s="1"/>
  <c r="S45" i="23"/>
  <c r="AP47" i="9"/>
  <c r="X58" i="1"/>
  <c r="AQ44" i="20"/>
  <c r="W58" i="1"/>
  <c r="B45" i="20"/>
  <c r="BL44" i="20"/>
  <c r="I60" i="1"/>
  <c r="P60" i="1" s="1"/>
  <c r="Y57" i="1"/>
  <c r="AF51" i="4"/>
  <c r="B14" i="14"/>
  <c r="AP46" i="10"/>
  <c r="AQ47" i="12"/>
  <c r="AO46" i="10"/>
  <c r="X49" i="7"/>
  <c r="G59" i="9"/>
  <c r="X59" i="9" s="1"/>
  <c r="S49" i="9"/>
  <c r="I49" i="9"/>
  <c r="BO48" i="12"/>
  <c r="AA48" i="9"/>
  <c r="AB48" i="9" s="1"/>
  <c r="AC48" i="9" s="1"/>
  <c r="AD48" i="9"/>
  <c r="AH48" i="9"/>
  <c r="AK48" i="9"/>
  <c r="AM48" i="9"/>
  <c r="AG48" i="9"/>
  <c r="AP52" i="4"/>
  <c r="E53" i="4" s="1"/>
  <c r="J59" i="1"/>
  <c r="K59" i="1" s="1"/>
  <c r="L59" i="1" s="1"/>
  <c r="U59" i="1"/>
  <c r="P59" i="1"/>
  <c r="AM53" i="4"/>
  <c r="B54" i="4" s="1"/>
  <c r="G62" i="1"/>
  <c r="S59" i="1"/>
  <c r="H60" i="9"/>
  <c r="Y60" i="9" s="1"/>
  <c r="I52" i="4"/>
  <c r="B15" i="14" s="1"/>
  <c r="E61" i="1"/>
  <c r="AA48" i="12"/>
  <c r="AB48" i="12" s="1"/>
  <c r="AC48" i="12" s="1"/>
  <c r="BA48" i="12"/>
  <c r="BV48" i="12"/>
  <c r="AD48" i="12"/>
  <c r="BB48" i="12"/>
  <c r="AN48" i="12"/>
  <c r="AI48" i="12"/>
  <c r="BP48" i="12"/>
  <c r="AL48" i="12"/>
  <c r="BS48" i="12"/>
  <c r="BU48" i="12"/>
  <c r="AJ51" i="4"/>
  <c r="AT51" i="4"/>
  <c r="AU51" i="4" s="1"/>
  <c r="J51" i="4"/>
  <c r="K51" i="4" s="1"/>
  <c r="L51" i="4" s="1"/>
  <c r="V51" i="4"/>
  <c r="P51" i="4"/>
  <c r="AI51" i="4"/>
  <c r="U51" i="4"/>
  <c r="AH51" i="4"/>
  <c r="AC51" i="4"/>
  <c r="R59" i="1"/>
  <c r="X53" i="12"/>
  <c r="H61" i="1"/>
  <c r="AR53" i="4"/>
  <c r="G54" i="4" s="1"/>
  <c r="R51" i="4"/>
  <c r="D60" i="9"/>
  <c r="U60" i="9" s="1"/>
  <c r="J47" i="10"/>
  <c r="K47" i="10" s="1"/>
  <c r="L47" i="10" s="1"/>
  <c r="AB50" i="7"/>
  <c r="I50" i="7"/>
  <c r="S51" i="4"/>
  <c r="BD47" i="10"/>
  <c r="B48" i="10" s="1"/>
  <c r="Z47" i="10"/>
  <c r="W49" i="7"/>
  <c r="S49" i="12"/>
  <c r="I49" i="12"/>
  <c r="D61" i="1"/>
  <c r="V59" i="1"/>
  <c r="AE51" i="4"/>
  <c r="B62" i="1"/>
  <c r="E60" i="9"/>
  <c r="V60" i="9" s="1"/>
  <c r="AS53" i="4"/>
  <c r="H54" i="4" s="1"/>
  <c r="AO52" i="4"/>
  <c r="D53" i="4" s="1"/>
  <c r="Y58" i="1" l="1"/>
  <c r="AQ51" i="24"/>
  <c r="AP53" i="25"/>
  <c r="E54" i="25" s="1"/>
  <c r="AT53" i="25"/>
  <c r="AU53" i="25" s="1"/>
  <c r="AE53" i="25"/>
  <c r="BO52" i="24"/>
  <c r="R53" i="25"/>
  <c r="W53" i="25" s="1"/>
  <c r="J53" i="25"/>
  <c r="K53" i="25" s="1"/>
  <c r="L53" i="25" s="1"/>
  <c r="Y52" i="25"/>
  <c r="AI53" i="25"/>
  <c r="AO53" i="25"/>
  <c r="D54" i="25" s="1"/>
  <c r="I54" i="29"/>
  <c r="J54" i="29" s="1"/>
  <c r="K54" i="29" s="1"/>
  <c r="L54" i="29" s="1"/>
  <c r="AP52" i="29"/>
  <c r="AA53" i="29"/>
  <c r="AB53" i="29" s="1"/>
  <c r="AC53" i="29" s="1"/>
  <c r="AD53" i="29"/>
  <c r="AM53" i="29"/>
  <c r="AJ53" i="29"/>
  <c r="AL53" i="29"/>
  <c r="AI53" i="29"/>
  <c r="I72" i="28"/>
  <c r="I66" i="28"/>
  <c r="I68" i="28" s="1"/>
  <c r="BK45" i="26"/>
  <c r="AD45" i="26"/>
  <c r="BA45" i="26"/>
  <c r="AA45" i="26"/>
  <c r="AB45" i="26" s="1"/>
  <c r="AC45" i="26" s="1"/>
  <c r="AN45" i="26"/>
  <c r="AI45" i="26"/>
  <c r="AX45" i="26"/>
  <c r="AL45" i="26"/>
  <c r="AZ45" i="26"/>
  <c r="AU45" i="26"/>
  <c r="AH45" i="26"/>
  <c r="AT45" i="26"/>
  <c r="P53" i="25"/>
  <c r="S53" i="25"/>
  <c r="AS53" i="25"/>
  <c r="H54" i="25" s="1"/>
  <c r="AJ53" i="25"/>
  <c r="AC53" i="25"/>
  <c r="AH53" i="25"/>
  <c r="AF53" i="25"/>
  <c r="AM53" i="25"/>
  <c r="B54" i="25" s="1"/>
  <c r="AR53" i="25"/>
  <c r="G54" i="25" s="1"/>
  <c r="AP51" i="21"/>
  <c r="Z45" i="23"/>
  <c r="AT45" i="23" s="1"/>
  <c r="AD52" i="21"/>
  <c r="AA52" i="21"/>
  <c r="AB52" i="21" s="1"/>
  <c r="AC52" i="21" s="1"/>
  <c r="AM52" i="21"/>
  <c r="AJ52" i="21"/>
  <c r="AI52" i="21"/>
  <c r="AL52" i="21"/>
  <c r="S50" i="22"/>
  <c r="I50" i="22"/>
  <c r="J50" i="22" s="1"/>
  <c r="K50" i="22" s="1"/>
  <c r="L50" i="22" s="1"/>
  <c r="S53" i="21"/>
  <c r="I53" i="21"/>
  <c r="J53" i="21" s="1"/>
  <c r="K53" i="21" s="1"/>
  <c r="L53" i="21" s="1"/>
  <c r="I53" i="24"/>
  <c r="J53" i="24" s="1"/>
  <c r="K53" i="24" s="1"/>
  <c r="L53" i="24" s="1"/>
  <c r="S53" i="24"/>
  <c r="BL49" i="22"/>
  <c r="BK49" i="22"/>
  <c r="BA49" i="22"/>
  <c r="AA49" i="22"/>
  <c r="AB49" i="22" s="1"/>
  <c r="AC49" i="22" s="1"/>
  <c r="AD49" i="22"/>
  <c r="AU49" i="22"/>
  <c r="AZ49" i="22"/>
  <c r="AI49" i="22"/>
  <c r="AN49" i="22"/>
  <c r="AM49" i="22"/>
  <c r="AY49" i="22"/>
  <c r="BB52" i="24"/>
  <c r="AA52" i="24"/>
  <c r="AB52" i="24" s="1"/>
  <c r="AC52" i="24" s="1"/>
  <c r="BA52" i="24"/>
  <c r="BV52" i="24"/>
  <c r="AD52" i="24"/>
  <c r="AN52" i="24"/>
  <c r="AM52" i="24"/>
  <c r="BT52" i="24"/>
  <c r="BU52" i="24"/>
  <c r="AK52" i="24"/>
  <c r="AJ52" i="24"/>
  <c r="BR52" i="24"/>
  <c r="BQ52" i="24"/>
  <c r="AT49" i="22"/>
  <c r="V60" i="1"/>
  <c r="J60" i="1"/>
  <c r="S60" i="1"/>
  <c r="R60" i="1"/>
  <c r="S45" i="20"/>
  <c r="I45" i="20"/>
  <c r="J45" i="20" s="1"/>
  <c r="K45" i="20" s="1"/>
  <c r="L45" i="20" s="1"/>
  <c r="U60" i="1"/>
  <c r="C23" i="14"/>
  <c r="Y49" i="7"/>
  <c r="AE52" i="4"/>
  <c r="R52" i="4"/>
  <c r="I61" i="1"/>
  <c r="C24" i="14" s="1"/>
  <c r="AQ46" i="10"/>
  <c r="AP48" i="12"/>
  <c r="X59" i="1"/>
  <c r="W59" i="1"/>
  <c r="AO48" i="9"/>
  <c r="P50" i="7"/>
  <c r="D13" i="14"/>
  <c r="X51" i="4"/>
  <c r="AO48" i="12"/>
  <c r="G60" i="9"/>
  <c r="X60" i="9" s="1"/>
  <c r="Z49" i="9"/>
  <c r="AL49" i="9" s="1"/>
  <c r="B50" i="9"/>
  <c r="AN48" i="9"/>
  <c r="J49" i="9"/>
  <c r="K49" i="9" s="1"/>
  <c r="L49" i="9" s="1"/>
  <c r="AO53" i="4"/>
  <c r="D54" i="4" s="1"/>
  <c r="E61" i="9"/>
  <c r="V61" i="9" s="1"/>
  <c r="AD47" i="10"/>
  <c r="AA47" i="10"/>
  <c r="AB47" i="10" s="1"/>
  <c r="AC47" i="10" s="1"/>
  <c r="BA47" i="10"/>
  <c r="BK47" i="10"/>
  <c r="BL47" i="10"/>
  <c r="AL47" i="10"/>
  <c r="AZ47" i="10"/>
  <c r="AX47" i="10"/>
  <c r="AU47" i="10"/>
  <c r="AN47" i="10"/>
  <c r="AI47" i="10"/>
  <c r="D62" i="1"/>
  <c r="S48" i="10"/>
  <c r="I48" i="10"/>
  <c r="AI50" i="7"/>
  <c r="AJ50" i="7" s="1"/>
  <c r="B51" i="7"/>
  <c r="D61" i="9"/>
  <c r="U61" i="9" s="1"/>
  <c r="AY53" i="12"/>
  <c r="G54" i="12" s="1"/>
  <c r="G63" i="1"/>
  <c r="AT47" i="10"/>
  <c r="AT52" i="4"/>
  <c r="AU52" i="4" s="1"/>
  <c r="AJ52" i="4"/>
  <c r="J52" i="4"/>
  <c r="K52" i="4" s="1"/>
  <c r="L52" i="4" s="1"/>
  <c r="U52" i="4"/>
  <c r="V52" i="4"/>
  <c r="AC52" i="4"/>
  <c r="AH52" i="4"/>
  <c r="AI52" i="4"/>
  <c r="P52" i="4"/>
  <c r="H61" i="9"/>
  <c r="Y61" i="9" s="1"/>
  <c r="AF52" i="4"/>
  <c r="J49" i="12"/>
  <c r="K49" i="12" s="1"/>
  <c r="L49" i="12" s="1"/>
  <c r="AH47" i="10"/>
  <c r="J50" i="7"/>
  <c r="K50" i="7" s="1"/>
  <c r="L50" i="7" s="1"/>
  <c r="Q50" i="7"/>
  <c r="V50" i="7"/>
  <c r="U50" i="7"/>
  <c r="H62" i="1"/>
  <c r="W51" i="4"/>
  <c r="E62" i="1"/>
  <c r="I53" i="4"/>
  <c r="AF53" i="4" s="1"/>
  <c r="S52" i="4"/>
  <c r="B63" i="1"/>
  <c r="Z49" i="12"/>
  <c r="AT49" i="12"/>
  <c r="B50" i="12" s="1"/>
  <c r="K60" i="1"/>
  <c r="I69" i="1"/>
  <c r="C10" i="8" s="1"/>
  <c r="AP53" i="4"/>
  <c r="E54" i="4" s="1"/>
  <c r="AH45" i="23" l="1"/>
  <c r="W60" i="1"/>
  <c r="AO53" i="29"/>
  <c r="AN53" i="29"/>
  <c r="B55" i="29"/>
  <c r="S55" i="29" s="1"/>
  <c r="Z54" i="29"/>
  <c r="AG54" i="29" s="1"/>
  <c r="BD45" i="26"/>
  <c r="BJ45" i="26"/>
  <c r="H46" i="26" s="1"/>
  <c r="Y46" i="26" s="1"/>
  <c r="BH45" i="26"/>
  <c r="F46" i="26" s="1"/>
  <c r="BE45" i="26"/>
  <c r="C46" i="26" s="1"/>
  <c r="AP45" i="26"/>
  <c r="AO45" i="26"/>
  <c r="I54" i="25"/>
  <c r="V54" i="25" s="1"/>
  <c r="X53" i="25"/>
  <c r="Y53" i="25" s="1"/>
  <c r="AT54" i="25"/>
  <c r="AU54" i="25" s="1"/>
  <c r="AP49" i="22"/>
  <c r="AO52" i="24"/>
  <c r="AN52" i="21"/>
  <c r="Z53" i="21"/>
  <c r="B54" i="21"/>
  <c r="AP52" i="24"/>
  <c r="AO52" i="21"/>
  <c r="Z53" i="24"/>
  <c r="AT53" i="24"/>
  <c r="B54" i="24" s="1"/>
  <c r="Z50" i="22"/>
  <c r="AT50" i="22" s="1"/>
  <c r="AO49" i="22"/>
  <c r="BK45" i="23"/>
  <c r="BA45" i="23"/>
  <c r="AD45" i="23"/>
  <c r="AA45" i="23"/>
  <c r="AB45" i="23" s="1"/>
  <c r="AC45" i="23" s="1"/>
  <c r="AI45" i="23"/>
  <c r="AL45" i="23"/>
  <c r="AP45" i="23" s="1"/>
  <c r="AZ45" i="23"/>
  <c r="AX45" i="23"/>
  <c r="AN45" i="23"/>
  <c r="AU45" i="23"/>
  <c r="X60" i="1"/>
  <c r="Y60" i="1" s="1"/>
  <c r="Z45" i="20"/>
  <c r="AH45" i="20" s="1"/>
  <c r="R61" i="1"/>
  <c r="V61" i="1"/>
  <c r="I62" i="1"/>
  <c r="AQ48" i="12"/>
  <c r="P61" i="1"/>
  <c r="U61" i="1"/>
  <c r="S61" i="1"/>
  <c r="J61" i="1"/>
  <c r="K61" i="1" s="1"/>
  <c r="L61" i="1" s="1"/>
  <c r="Y59" i="1"/>
  <c r="AE53" i="4"/>
  <c r="B16" i="14"/>
  <c r="X52" i="4"/>
  <c r="Y51" i="4"/>
  <c r="AP48" i="9"/>
  <c r="AP47" i="10"/>
  <c r="X50" i="7"/>
  <c r="AO47" i="10"/>
  <c r="BO49" i="12"/>
  <c r="AM49" i="12"/>
  <c r="W50" i="7"/>
  <c r="S53" i="4"/>
  <c r="G61" i="9"/>
  <c r="X61" i="9" s="1"/>
  <c r="AH49" i="12"/>
  <c r="AH49" i="9"/>
  <c r="AM49" i="9"/>
  <c r="AA49" i="9"/>
  <c r="AB49" i="9" s="1"/>
  <c r="AC49" i="9" s="1"/>
  <c r="AG49" i="9"/>
  <c r="AD49" i="9"/>
  <c r="S50" i="9"/>
  <c r="I50" i="9"/>
  <c r="E63" i="1"/>
  <c r="W52" i="4"/>
  <c r="G64" i="1"/>
  <c r="G65" i="1" s="1"/>
  <c r="D62" i="9"/>
  <c r="U62" i="9" s="1"/>
  <c r="Z48" i="10"/>
  <c r="AT48" i="10" s="1"/>
  <c r="E62" i="9"/>
  <c r="V62" i="9" s="1"/>
  <c r="AB51" i="7"/>
  <c r="I51" i="7"/>
  <c r="I70" i="1"/>
  <c r="C11" i="8" s="1"/>
  <c r="L60" i="1"/>
  <c r="S50" i="12"/>
  <c r="I50" i="12"/>
  <c r="B64" i="1"/>
  <c r="AJ53" i="4"/>
  <c r="J53" i="4"/>
  <c r="K53" i="4" s="1"/>
  <c r="L53" i="4" s="1"/>
  <c r="AT53" i="4"/>
  <c r="AU53" i="4" s="1"/>
  <c r="P53" i="4"/>
  <c r="AH53" i="4"/>
  <c r="V53" i="4"/>
  <c r="AC53" i="4"/>
  <c r="AI53" i="4"/>
  <c r="U53" i="4"/>
  <c r="I54" i="4"/>
  <c r="X54" i="12"/>
  <c r="D63" i="1"/>
  <c r="R53" i="4"/>
  <c r="AA49" i="12"/>
  <c r="AB49" i="12" s="1"/>
  <c r="AC49" i="12" s="1"/>
  <c r="BV49" i="12"/>
  <c r="AD49" i="12"/>
  <c r="BA49" i="12"/>
  <c r="BB49" i="12"/>
  <c r="BP49" i="12"/>
  <c r="BU49" i="12"/>
  <c r="AI49" i="12"/>
  <c r="AN49" i="12"/>
  <c r="BT49" i="12"/>
  <c r="H63" i="1"/>
  <c r="H62" i="9"/>
  <c r="Y62" i="9" s="1"/>
  <c r="J48" i="10"/>
  <c r="K48" i="10" s="1"/>
  <c r="L48" i="10" s="1"/>
  <c r="P62" i="1" l="1"/>
  <c r="I74" i="1"/>
  <c r="U54" i="25"/>
  <c r="S54" i="25"/>
  <c r="J54" i="25"/>
  <c r="K54" i="25" s="1"/>
  <c r="L54" i="25" s="1"/>
  <c r="I75" i="1"/>
  <c r="C13" i="8" s="1"/>
  <c r="AQ45" i="26"/>
  <c r="AP53" i="29"/>
  <c r="AO45" i="23"/>
  <c r="B65" i="1"/>
  <c r="AQ49" i="22"/>
  <c r="AQ52" i="24"/>
  <c r="I55" i="29"/>
  <c r="J55" i="29" s="1"/>
  <c r="K55" i="29" s="1"/>
  <c r="L55" i="29" s="1"/>
  <c r="AA54" i="29"/>
  <c r="AB54" i="29" s="1"/>
  <c r="AC54" i="29" s="1"/>
  <c r="AD54" i="29"/>
  <c r="AI54" i="29"/>
  <c r="AL54" i="29"/>
  <c r="AJ54" i="29"/>
  <c r="AM54" i="29"/>
  <c r="B46" i="26"/>
  <c r="S46" i="26" s="1"/>
  <c r="BL45" i="26"/>
  <c r="AE54" i="25"/>
  <c r="AP54" i="25"/>
  <c r="E55" i="25" s="1"/>
  <c r="AM54" i="25"/>
  <c r="B55" i="25" s="1"/>
  <c r="AF54" i="25"/>
  <c r="R54" i="25"/>
  <c r="P54" i="25"/>
  <c r="X54" i="25" s="1"/>
  <c r="AR54" i="25"/>
  <c r="G55" i="25" s="1"/>
  <c r="AS54" i="25"/>
  <c r="H55" i="25" s="1"/>
  <c r="AC54" i="25"/>
  <c r="AI54" i="25"/>
  <c r="AJ54" i="25"/>
  <c r="AO54" i="25"/>
  <c r="D55" i="25" s="1"/>
  <c r="AH54" i="25"/>
  <c r="W54" i="25"/>
  <c r="AP52" i="21"/>
  <c r="AA53" i="24"/>
  <c r="AB53" i="24" s="1"/>
  <c r="AC53" i="24" s="1"/>
  <c r="AD53" i="24"/>
  <c r="BV53" i="24"/>
  <c r="BB53" i="24"/>
  <c r="BA53" i="24"/>
  <c r="BT53" i="24"/>
  <c r="AM53" i="24"/>
  <c r="AN53" i="24"/>
  <c r="BU53" i="24"/>
  <c r="BR53" i="24"/>
  <c r="AK53" i="24"/>
  <c r="AJ53" i="24"/>
  <c r="BQ53" i="24"/>
  <c r="I54" i="21"/>
  <c r="J54" i="21" s="1"/>
  <c r="K54" i="21" s="1"/>
  <c r="L54" i="21" s="1"/>
  <c r="S54" i="21"/>
  <c r="AD50" i="22"/>
  <c r="AA50" i="22"/>
  <c r="AB50" i="22" s="1"/>
  <c r="AC50" i="22" s="1"/>
  <c r="BA50" i="22"/>
  <c r="BK50" i="22"/>
  <c r="AZ50" i="22"/>
  <c r="AI50" i="22"/>
  <c r="AN50" i="22"/>
  <c r="AY50" i="22"/>
  <c r="AU50" i="22"/>
  <c r="AM50" i="22"/>
  <c r="AD53" i="21"/>
  <c r="AA53" i="21"/>
  <c r="AB53" i="21" s="1"/>
  <c r="AC53" i="21" s="1"/>
  <c r="AJ53" i="21"/>
  <c r="AI53" i="21"/>
  <c r="AM53" i="21"/>
  <c r="AL53" i="21"/>
  <c r="AH50" i="22"/>
  <c r="AQ45" i="23"/>
  <c r="BJ45" i="23"/>
  <c r="H46" i="23" s="1"/>
  <c r="Y46" i="23" s="1"/>
  <c r="BE45" i="23"/>
  <c r="C46" i="23" s="1"/>
  <c r="T46" i="23" s="1"/>
  <c r="BD45" i="23"/>
  <c r="BH45" i="23"/>
  <c r="F46" i="23" s="1"/>
  <c r="W46" i="23" s="1"/>
  <c r="BO53" i="24"/>
  <c r="S54" i="24"/>
  <c r="I54" i="24"/>
  <c r="J54" i="24" s="1"/>
  <c r="K54" i="24" s="1"/>
  <c r="L54" i="24" s="1"/>
  <c r="AH53" i="24"/>
  <c r="AG53" i="21"/>
  <c r="C25" i="14"/>
  <c r="AT45" i="20"/>
  <c r="BK45" i="20"/>
  <c r="BA45" i="20"/>
  <c r="AA45" i="20"/>
  <c r="AB45" i="20" s="1"/>
  <c r="AC45" i="20" s="1"/>
  <c r="AD45" i="20"/>
  <c r="AN45" i="20"/>
  <c r="AZ45" i="20"/>
  <c r="AL45" i="20"/>
  <c r="AU45" i="20"/>
  <c r="AI45" i="20"/>
  <c r="AX45" i="20"/>
  <c r="U62" i="1"/>
  <c r="R62" i="1"/>
  <c r="J62" i="1"/>
  <c r="K62" i="1" s="1"/>
  <c r="L62" i="1" s="1"/>
  <c r="W61" i="1"/>
  <c r="V62" i="1"/>
  <c r="S62" i="1"/>
  <c r="X61" i="1"/>
  <c r="Y50" i="7"/>
  <c r="S54" i="4"/>
  <c r="B17" i="14"/>
  <c r="P51" i="7"/>
  <c r="D14" i="14"/>
  <c r="AO49" i="9"/>
  <c r="AQ47" i="10"/>
  <c r="X53" i="4"/>
  <c r="Y52" i="4"/>
  <c r="AF54" i="4"/>
  <c r="AP49" i="12"/>
  <c r="AO49" i="12"/>
  <c r="AE54" i="4"/>
  <c r="R54" i="4"/>
  <c r="G62" i="9"/>
  <c r="X62" i="9" s="1"/>
  <c r="AH48" i="10"/>
  <c r="Z50" i="9"/>
  <c r="AL50" i="9" s="1"/>
  <c r="B51" i="9"/>
  <c r="AN49" i="9"/>
  <c r="J50" i="9"/>
  <c r="K50" i="9" s="1"/>
  <c r="L50" i="9" s="1"/>
  <c r="D64" i="1"/>
  <c r="D65" i="1" s="1"/>
  <c r="H63" i="9"/>
  <c r="Y63" i="9" s="1"/>
  <c r="W53" i="4"/>
  <c r="Z50" i="12"/>
  <c r="AM50" i="12" s="1"/>
  <c r="AT50" i="12"/>
  <c r="B51" i="12" s="1"/>
  <c r="B52" i="7"/>
  <c r="AI51" i="7"/>
  <c r="AJ51" i="7" s="1"/>
  <c r="D63" i="9"/>
  <c r="U63" i="9" s="1"/>
  <c r="I63" i="1"/>
  <c r="V63" i="1" s="1"/>
  <c r="H64" i="1"/>
  <c r="H65" i="1" s="1"/>
  <c r="AT54" i="4"/>
  <c r="AJ54" i="4"/>
  <c r="J54" i="4"/>
  <c r="K54" i="4" s="1"/>
  <c r="L54" i="4" s="1"/>
  <c r="V54" i="4"/>
  <c r="AC54" i="4"/>
  <c r="AH54" i="4"/>
  <c r="P54" i="4"/>
  <c r="U54" i="4"/>
  <c r="AI54" i="4"/>
  <c r="AA48" i="10"/>
  <c r="AB48" i="10" s="1"/>
  <c r="AC48" i="10" s="1"/>
  <c r="BK48" i="10"/>
  <c r="BA48" i="10"/>
  <c r="AD48" i="10"/>
  <c r="AU48" i="10"/>
  <c r="AX48" i="10"/>
  <c r="AZ48" i="10"/>
  <c r="AI48" i="10"/>
  <c r="AN48" i="10"/>
  <c r="AL48" i="10"/>
  <c r="E64" i="1"/>
  <c r="E65" i="1" s="1"/>
  <c r="J50" i="12"/>
  <c r="K50" i="12" s="1"/>
  <c r="L50" i="12" s="1"/>
  <c r="J51" i="7"/>
  <c r="K51" i="7" s="1"/>
  <c r="L51" i="7" s="1"/>
  <c r="S51" i="7"/>
  <c r="R51" i="7"/>
  <c r="U51" i="7"/>
  <c r="V51" i="7"/>
  <c r="E63" i="9"/>
  <c r="V63" i="9" s="1"/>
  <c r="I76" i="1" l="1"/>
  <c r="C12" i="8"/>
  <c r="I55" i="25"/>
  <c r="S55" i="25" s="1"/>
  <c r="I65" i="1"/>
  <c r="X62" i="1"/>
  <c r="AN54" i="29"/>
  <c r="AO54" i="29"/>
  <c r="Z55" i="29"/>
  <c r="AG55" i="29" s="1"/>
  <c r="B56" i="29"/>
  <c r="S56" i="29" s="1"/>
  <c r="I46" i="26"/>
  <c r="J46" i="26" s="1"/>
  <c r="K46" i="26" s="1"/>
  <c r="L46" i="26" s="1"/>
  <c r="AH55" i="25"/>
  <c r="U55" i="25"/>
  <c r="P55" i="25"/>
  <c r="R55" i="25"/>
  <c r="AC55" i="25"/>
  <c r="Y54" i="25"/>
  <c r="AR55" i="25"/>
  <c r="G56" i="25" s="1"/>
  <c r="AP55" i="25"/>
  <c r="E56" i="25" s="1"/>
  <c r="AJ55" i="25"/>
  <c r="AT55" i="25"/>
  <c r="AU55" i="25" s="1"/>
  <c r="AS55" i="25"/>
  <c r="H56" i="25" s="1"/>
  <c r="J55" i="25"/>
  <c r="K55" i="25" s="1"/>
  <c r="L55" i="25" s="1"/>
  <c r="AO55" i="25"/>
  <c r="D56" i="25" s="1"/>
  <c r="AM55" i="25"/>
  <c r="B56" i="25" s="1"/>
  <c r="AI55" i="25"/>
  <c r="AF55" i="25"/>
  <c r="B46" i="23"/>
  <c r="BL45" i="23"/>
  <c r="AO53" i="21"/>
  <c r="AN53" i="21"/>
  <c r="Z54" i="24"/>
  <c r="Z54" i="21"/>
  <c r="AG54" i="21" s="1"/>
  <c r="B55" i="21"/>
  <c r="BD50" i="22"/>
  <c r="BI50" i="22"/>
  <c r="G51" i="22" s="1"/>
  <c r="X51" i="22" s="1"/>
  <c r="BE50" i="22"/>
  <c r="BJ50" i="22"/>
  <c r="H51" i="22" s="1"/>
  <c r="Y51" i="22" s="1"/>
  <c r="AP50" i="22"/>
  <c r="AO50" i="22"/>
  <c r="AP53" i="24"/>
  <c r="AO53" i="24"/>
  <c r="AP45" i="20"/>
  <c r="Y61" i="1"/>
  <c r="BD45" i="20"/>
  <c r="BJ45" i="20"/>
  <c r="H46" i="20" s="1"/>
  <c r="Y46" i="20" s="1"/>
  <c r="BH45" i="20"/>
  <c r="F46" i="20" s="1"/>
  <c r="W46" i="20" s="1"/>
  <c r="BE45" i="20"/>
  <c r="C46" i="20" s="1"/>
  <c r="T46" i="20" s="1"/>
  <c r="AO45" i="20"/>
  <c r="W62" i="1"/>
  <c r="X54" i="4"/>
  <c r="S63" i="1"/>
  <c r="R63" i="1"/>
  <c r="C26" i="14"/>
  <c r="Y53" i="4"/>
  <c r="AP49" i="9"/>
  <c r="AP48" i="10"/>
  <c r="AQ49" i="12"/>
  <c r="X51" i="7"/>
  <c r="AO48" i="10"/>
  <c r="W51" i="7"/>
  <c r="W54" i="4"/>
  <c r="G63" i="9"/>
  <c r="X63" i="9" s="1"/>
  <c r="I51" i="9"/>
  <c r="S51" i="9"/>
  <c r="AG50" i="9"/>
  <c r="AA50" i="9"/>
  <c r="AB50" i="9" s="1"/>
  <c r="AC50" i="9" s="1"/>
  <c r="AD50" i="9"/>
  <c r="AH50" i="9"/>
  <c r="AM50" i="9"/>
  <c r="BD48" i="10"/>
  <c r="BE48" i="10"/>
  <c r="C49" i="10" s="1"/>
  <c r="T49" i="10" s="1"/>
  <c r="BH48" i="10"/>
  <c r="G49" i="10" s="1"/>
  <c r="BJ48" i="10"/>
  <c r="H49" i="10" s="1"/>
  <c r="Y49" i="10" s="1"/>
  <c r="S51" i="12"/>
  <c r="I51" i="12"/>
  <c r="H64" i="9"/>
  <c r="Y64" i="9" s="1"/>
  <c r="H65" i="9" s="1"/>
  <c r="Y65" i="9" s="1"/>
  <c r="AU54" i="4"/>
  <c r="AR54" i="4"/>
  <c r="G55" i="4" s="1"/>
  <c r="AO54" i="4"/>
  <c r="D55" i="4" s="1"/>
  <c r="AP54" i="4"/>
  <c r="E55" i="4" s="1"/>
  <c r="AS54" i="4"/>
  <c r="H55" i="4" s="1"/>
  <c r="AM54" i="4"/>
  <c r="B55" i="4" s="1"/>
  <c r="I52" i="7"/>
  <c r="AB52" i="7"/>
  <c r="AA50" i="12"/>
  <c r="AB50" i="12" s="1"/>
  <c r="AC50" i="12" s="1"/>
  <c r="BA50" i="12"/>
  <c r="BV50" i="12"/>
  <c r="BB50" i="12"/>
  <c r="AD50" i="12"/>
  <c r="AN50" i="12"/>
  <c r="BU50" i="12"/>
  <c r="AI50" i="12"/>
  <c r="BP50" i="12"/>
  <c r="BT50" i="12"/>
  <c r="E64" i="9"/>
  <c r="V64" i="9" s="1"/>
  <c r="E65" i="9" s="1"/>
  <c r="V65" i="9" s="1"/>
  <c r="J63" i="1"/>
  <c r="K63" i="1" s="1"/>
  <c r="L63" i="1" s="1"/>
  <c r="U63" i="1"/>
  <c r="P63" i="1"/>
  <c r="BO50" i="12"/>
  <c r="I64" i="1"/>
  <c r="I71" i="1" s="1"/>
  <c r="D64" i="9"/>
  <c r="U64" i="9" s="1"/>
  <c r="D65" i="9" s="1"/>
  <c r="U65" i="9" s="1"/>
  <c r="AH50" i="12"/>
  <c r="V55" i="25" l="1"/>
  <c r="Y62" i="1"/>
  <c r="AE55" i="25"/>
  <c r="AQ50" i="22"/>
  <c r="AP54" i="29"/>
  <c r="I56" i="29"/>
  <c r="J56" i="29" s="1"/>
  <c r="K56" i="29" s="1"/>
  <c r="L56" i="29" s="1"/>
  <c r="AD55" i="29"/>
  <c r="AA55" i="29"/>
  <c r="AB55" i="29" s="1"/>
  <c r="AC55" i="29" s="1"/>
  <c r="AI55" i="29"/>
  <c r="AM55" i="29"/>
  <c r="AJ55" i="29"/>
  <c r="AL55" i="29"/>
  <c r="Z46" i="26"/>
  <c r="AH46" i="26" s="1"/>
  <c r="X55" i="25"/>
  <c r="W55" i="25"/>
  <c r="I56" i="25"/>
  <c r="U56" i="25" s="1"/>
  <c r="D51" i="22"/>
  <c r="U51" i="22" s="1"/>
  <c r="E51" i="22"/>
  <c r="V51" i="22" s="1"/>
  <c r="AA54" i="24"/>
  <c r="AB54" i="24" s="1"/>
  <c r="AC54" i="24" s="1"/>
  <c r="AZ54" i="24"/>
  <c r="H55" i="24" s="1"/>
  <c r="BA54" i="24"/>
  <c r="AD54" i="24"/>
  <c r="BV54" i="24"/>
  <c r="AM54" i="24"/>
  <c r="AN54" i="24"/>
  <c r="BT54" i="24"/>
  <c r="BU54" i="24"/>
  <c r="BR54" i="24"/>
  <c r="AK54" i="24"/>
  <c r="AJ54" i="24"/>
  <c r="BQ54" i="24"/>
  <c r="AH54" i="24"/>
  <c r="AQ53" i="24"/>
  <c r="BJ51" i="22"/>
  <c r="H52" i="22" s="1"/>
  <c r="Y52" i="22" s="1"/>
  <c r="AP53" i="21"/>
  <c r="BI51" i="22"/>
  <c r="G52" i="22" s="1"/>
  <c r="X52" i="22" s="1"/>
  <c r="B51" i="22"/>
  <c r="BL50" i="22"/>
  <c r="S55" i="21"/>
  <c r="I55" i="21"/>
  <c r="J55" i="21" s="1"/>
  <c r="K55" i="21" s="1"/>
  <c r="L55" i="21" s="1"/>
  <c r="AD54" i="21"/>
  <c r="AA54" i="21"/>
  <c r="AB54" i="21" s="1"/>
  <c r="AC54" i="21" s="1"/>
  <c r="AM54" i="21"/>
  <c r="AI54" i="21"/>
  <c r="AL54" i="21"/>
  <c r="AJ54" i="21"/>
  <c r="BO54" i="24"/>
  <c r="S46" i="23"/>
  <c r="I46" i="23"/>
  <c r="J46" i="23" s="1"/>
  <c r="K46" i="23" s="1"/>
  <c r="L46" i="23" s="1"/>
  <c r="AQ45" i="20"/>
  <c r="B46" i="20"/>
  <c r="BL45" i="20"/>
  <c r="C27" i="14"/>
  <c r="J64" i="1"/>
  <c r="K64" i="1" s="1"/>
  <c r="L64" i="1" s="1"/>
  <c r="E66" i="9"/>
  <c r="V66" i="9" s="1"/>
  <c r="E67" i="9" s="1"/>
  <c r="V67" i="9" s="1"/>
  <c r="E68" i="9" s="1"/>
  <c r="V68" i="9" s="1"/>
  <c r="D66" i="9"/>
  <c r="U66" i="9" s="1"/>
  <c r="D67" i="9" s="1"/>
  <c r="U67" i="9" s="1"/>
  <c r="D68" i="9" s="1"/>
  <c r="U68" i="9" s="1"/>
  <c r="C28" i="14"/>
  <c r="H66" i="9"/>
  <c r="Y66" i="9" s="1"/>
  <c r="H67" i="9" s="1"/>
  <c r="Y67" i="9" s="1"/>
  <c r="H68" i="9" s="1"/>
  <c r="Y68" i="9" s="1"/>
  <c r="Y54" i="4"/>
  <c r="V64" i="1"/>
  <c r="S64" i="1"/>
  <c r="AO50" i="9"/>
  <c r="P52" i="7"/>
  <c r="D15" i="14"/>
  <c r="X63" i="1"/>
  <c r="W63" i="1"/>
  <c r="R64" i="1"/>
  <c r="AQ48" i="10"/>
  <c r="AO50" i="12"/>
  <c r="AP50" i="12"/>
  <c r="Y51" i="7"/>
  <c r="G64" i="9"/>
  <c r="X64" i="9" s="1"/>
  <c r="G65" i="9" s="1"/>
  <c r="X65" i="9" s="1"/>
  <c r="AN50" i="9"/>
  <c r="B52" i="9"/>
  <c r="Z51" i="9"/>
  <c r="AL51" i="9" s="1"/>
  <c r="J51" i="9"/>
  <c r="K51" i="9" s="1"/>
  <c r="L51" i="9" s="1"/>
  <c r="BJ49" i="10"/>
  <c r="H50" i="10" s="1"/>
  <c r="Y50" i="10" s="1"/>
  <c r="J52" i="7"/>
  <c r="K52" i="7" s="1"/>
  <c r="L52" i="7" s="1"/>
  <c r="R52" i="7"/>
  <c r="S52" i="7"/>
  <c r="V52" i="7"/>
  <c r="U52" i="7"/>
  <c r="X49" i="10"/>
  <c r="I55" i="4"/>
  <c r="AF55" i="4" s="1"/>
  <c r="J51" i="12"/>
  <c r="K51" i="12" s="1"/>
  <c r="L51" i="12" s="1"/>
  <c r="BE49" i="10"/>
  <c r="C50" i="10" s="1"/>
  <c r="T50" i="10" s="1"/>
  <c r="P64" i="1"/>
  <c r="U64" i="1"/>
  <c r="B53" i="7"/>
  <c r="AI52" i="7"/>
  <c r="AJ52" i="7" s="1"/>
  <c r="Z51" i="12"/>
  <c r="AT51" i="12"/>
  <c r="B52" i="12" s="1"/>
  <c r="B49" i="10"/>
  <c r="BL48" i="10"/>
  <c r="C30" i="14" l="1"/>
  <c r="H69" i="9"/>
  <c r="Y69" i="9" s="1"/>
  <c r="D69" i="9"/>
  <c r="U69" i="9" s="1"/>
  <c r="E69" i="9"/>
  <c r="V69" i="9" s="1"/>
  <c r="AN55" i="29"/>
  <c r="AO55" i="29"/>
  <c r="Z56" i="29"/>
  <c r="AG56" i="29" s="1"/>
  <c r="B57" i="29"/>
  <c r="S57" i="29" s="1"/>
  <c r="BA46" i="26"/>
  <c r="AA46" i="26"/>
  <c r="AB46" i="26" s="1"/>
  <c r="AC46" i="26" s="1"/>
  <c r="BK46" i="26"/>
  <c r="AD46" i="26"/>
  <c r="AI46" i="26"/>
  <c r="AZ46" i="26"/>
  <c r="AX46" i="26"/>
  <c r="AU46" i="26"/>
  <c r="AN46" i="26"/>
  <c r="AL46" i="26"/>
  <c r="AT46" i="26"/>
  <c r="Y55" i="25"/>
  <c r="S56" i="25"/>
  <c r="R56" i="25"/>
  <c r="AT56" i="25"/>
  <c r="AU56" i="25" s="1"/>
  <c r="AO56" i="25"/>
  <c r="D57" i="25" s="1"/>
  <c r="AS56" i="25"/>
  <c r="H57" i="25" s="1"/>
  <c r="AM56" i="25"/>
  <c r="B57" i="25" s="1"/>
  <c r="J56" i="25"/>
  <c r="K56" i="25" s="1"/>
  <c r="L56" i="25" s="1"/>
  <c r="AR56" i="25"/>
  <c r="G57" i="25" s="1"/>
  <c r="AP56" i="25"/>
  <c r="E57" i="25" s="1"/>
  <c r="AJ56" i="25"/>
  <c r="AH56" i="25"/>
  <c r="AF56" i="25"/>
  <c r="P56" i="25"/>
  <c r="V56" i="25"/>
  <c r="AE56" i="25"/>
  <c r="AC56" i="25"/>
  <c r="AI56" i="25"/>
  <c r="BB54" i="24"/>
  <c r="AN54" i="21"/>
  <c r="AO54" i="21"/>
  <c r="Z46" i="23"/>
  <c r="AT46" i="23" s="1"/>
  <c r="AP54" i="24"/>
  <c r="AO54" i="24"/>
  <c r="Z55" i="21"/>
  <c r="AG55" i="21" s="1"/>
  <c r="B56" i="21"/>
  <c r="BI52" i="22"/>
  <c r="G53" i="22" s="1"/>
  <c r="X53" i="22" s="1"/>
  <c r="I51" i="22"/>
  <c r="J51" i="22" s="1"/>
  <c r="K51" i="22" s="1"/>
  <c r="L51" i="22" s="1"/>
  <c r="S51" i="22"/>
  <c r="BG51" i="22"/>
  <c r="E52" i="22" s="1"/>
  <c r="V52" i="22" s="1"/>
  <c r="BJ52" i="22"/>
  <c r="H53" i="22" s="1"/>
  <c r="Y53" i="22" s="1"/>
  <c r="Y55" i="24"/>
  <c r="I55" i="24"/>
  <c r="J55" i="24" s="1"/>
  <c r="K55" i="24" s="1"/>
  <c r="L55" i="24" s="1"/>
  <c r="BF51" i="22"/>
  <c r="D52" i="22" s="1"/>
  <c r="U52" i="22" s="1"/>
  <c r="C31" i="14"/>
  <c r="I73" i="1"/>
  <c r="I46" i="20"/>
  <c r="J46" i="20" s="1"/>
  <c r="K46" i="20" s="1"/>
  <c r="L46" i="20" s="1"/>
  <c r="S46" i="20"/>
  <c r="Y70" i="9"/>
  <c r="H70" i="9" s="1"/>
  <c r="V70" i="9"/>
  <c r="E70" i="9" s="1"/>
  <c r="C29" i="14"/>
  <c r="Y63" i="1"/>
  <c r="G66" i="9"/>
  <c r="X66" i="9" s="1"/>
  <c r="G67" i="9" s="1"/>
  <c r="X67" i="9" s="1"/>
  <c r="G68" i="9" s="1"/>
  <c r="X68" i="9" s="1"/>
  <c r="AI55" i="4"/>
  <c r="AH55" i="4"/>
  <c r="U55" i="4"/>
  <c r="X64" i="1"/>
  <c r="W64" i="1"/>
  <c r="P55" i="4"/>
  <c r="R55" i="4"/>
  <c r="AP50" i="9"/>
  <c r="V55" i="4"/>
  <c r="B18" i="14"/>
  <c r="AQ50" i="12"/>
  <c r="X52" i="7"/>
  <c r="BO51" i="12"/>
  <c r="AM51" i="12"/>
  <c r="W52" i="7"/>
  <c r="I52" i="9"/>
  <c r="S52" i="9"/>
  <c r="AA51" i="9"/>
  <c r="AB51" i="9" s="1"/>
  <c r="AC51" i="9" s="1"/>
  <c r="AM51" i="9"/>
  <c r="AD51" i="9"/>
  <c r="AI51" i="9"/>
  <c r="AJ51" i="9"/>
  <c r="AG51" i="9"/>
  <c r="AB53" i="7"/>
  <c r="I53" i="7"/>
  <c r="AA51" i="12"/>
  <c r="AB51" i="12" s="1"/>
  <c r="AC51" i="12" s="1"/>
  <c r="BA51" i="12"/>
  <c r="AD51" i="12"/>
  <c r="BB51" i="12"/>
  <c r="BV51" i="12"/>
  <c r="BU51" i="12"/>
  <c r="AN51" i="12"/>
  <c r="BR51" i="12"/>
  <c r="AJ51" i="12"/>
  <c r="AK51" i="12"/>
  <c r="BQ51" i="12"/>
  <c r="BT51" i="12"/>
  <c r="AT55" i="4"/>
  <c r="AJ55" i="4"/>
  <c r="J55" i="4"/>
  <c r="K55" i="4" s="1"/>
  <c r="L55" i="4" s="1"/>
  <c r="S55" i="4"/>
  <c r="S52" i="12"/>
  <c r="I52" i="12"/>
  <c r="BI49" i="10"/>
  <c r="G50" i="10" s="1"/>
  <c r="AH51" i="12"/>
  <c r="AC55" i="4"/>
  <c r="AE55" i="4"/>
  <c r="S49" i="10"/>
  <c r="I49" i="10"/>
  <c r="AH46" i="23" l="1"/>
  <c r="AQ54" i="24"/>
  <c r="G69" i="9"/>
  <c r="X69" i="9" s="1"/>
  <c r="AP55" i="29"/>
  <c r="I57" i="29"/>
  <c r="J57" i="29" s="1"/>
  <c r="K57" i="29" s="1"/>
  <c r="L57" i="29" s="1"/>
  <c r="AD56" i="29"/>
  <c r="AA56" i="29"/>
  <c r="AB56" i="29" s="1"/>
  <c r="AC56" i="29" s="1"/>
  <c r="AJ56" i="29"/>
  <c r="AI56" i="29"/>
  <c r="AL56" i="29"/>
  <c r="AM56" i="29"/>
  <c r="AO46" i="26"/>
  <c r="BH46" i="26"/>
  <c r="F47" i="26" s="1"/>
  <c r="BE46" i="26"/>
  <c r="C47" i="26" s="1"/>
  <c r="BD46" i="26"/>
  <c r="BJ46" i="26"/>
  <c r="H47" i="26" s="1"/>
  <c r="Y47" i="26" s="1"/>
  <c r="AP46" i="26"/>
  <c r="I57" i="25"/>
  <c r="AI57" i="25" s="1"/>
  <c r="W56" i="25"/>
  <c r="X56" i="25"/>
  <c r="AP54" i="21"/>
  <c r="BF52" i="22"/>
  <c r="D53" i="22" s="1"/>
  <c r="U53" i="22" s="1"/>
  <c r="S56" i="21"/>
  <c r="I56" i="21"/>
  <c r="J56" i="21" s="1"/>
  <c r="K56" i="21" s="1"/>
  <c r="L56" i="21" s="1"/>
  <c r="BG52" i="22"/>
  <c r="E53" i="22" s="1"/>
  <c r="V53" i="22" s="1"/>
  <c r="AD55" i="21"/>
  <c r="AA55" i="21"/>
  <c r="AB55" i="21" s="1"/>
  <c r="AC55" i="21" s="1"/>
  <c r="AM55" i="21"/>
  <c r="AL55" i="21"/>
  <c r="AI55" i="21"/>
  <c r="AJ55" i="21"/>
  <c r="Z51" i="22"/>
  <c r="AT51" i="22" s="1"/>
  <c r="BD51" i="22"/>
  <c r="B52" i="22" s="1"/>
  <c r="Z55" i="24"/>
  <c r="AN55" i="24" s="1"/>
  <c r="BJ53" i="22"/>
  <c r="H54" i="22" s="1"/>
  <c r="Y54" i="22" s="1"/>
  <c r="BI53" i="22"/>
  <c r="G54" i="22" s="1"/>
  <c r="X54" i="22" s="1"/>
  <c r="AA46" i="23"/>
  <c r="AB46" i="23" s="1"/>
  <c r="AC46" i="23" s="1"/>
  <c r="BA46" i="23"/>
  <c r="AD46" i="23"/>
  <c r="BK46" i="23"/>
  <c r="AI46" i="23"/>
  <c r="AU46" i="23"/>
  <c r="AL46" i="23"/>
  <c r="AX46" i="23"/>
  <c r="AZ46" i="23"/>
  <c r="AN46" i="23"/>
  <c r="I72" i="1"/>
  <c r="Z46" i="20"/>
  <c r="AH46" i="20" s="1"/>
  <c r="C14" i="8"/>
  <c r="I67" i="1"/>
  <c r="C8" i="8" s="1"/>
  <c r="U70" i="9"/>
  <c r="D70" i="9" s="1"/>
  <c r="I66" i="1"/>
  <c r="I68" i="1" s="1"/>
  <c r="C6" i="8"/>
  <c r="Y52" i="7"/>
  <c r="W55" i="4"/>
  <c r="P53" i="7"/>
  <c r="D16" i="14"/>
  <c r="AO51" i="9"/>
  <c r="X55" i="4"/>
  <c r="Y64" i="1"/>
  <c r="AP51" i="12"/>
  <c r="AO51" i="12"/>
  <c r="B53" i="9"/>
  <c r="Z52" i="9"/>
  <c r="AL52" i="9" s="1"/>
  <c r="J52" i="9"/>
  <c r="K52" i="9" s="1"/>
  <c r="L52" i="9" s="1"/>
  <c r="AN51" i="9"/>
  <c r="AU55" i="4"/>
  <c r="AO55" i="4"/>
  <c r="D56" i="4" s="1"/>
  <c r="AS55" i="4"/>
  <c r="H56" i="4" s="1"/>
  <c r="AP55" i="4"/>
  <c r="E56" i="4" s="1"/>
  <c r="AR55" i="4"/>
  <c r="G56" i="4" s="1"/>
  <c r="AM55" i="4"/>
  <c r="B56" i="4" s="1"/>
  <c r="J49" i="10"/>
  <c r="K49" i="10" s="1"/>
  <c r="L49" i="10" s="1"/>
  <c r="AT52" i="12"/>
  <c r="B53" i="12" s="1"/>
  <c r="Z52" i="12"/>
  <c r="J53" i="7"/>
  <c r="K53" i="7" s="1"/>
  <c r="L53" i="7" s="1"/>
  <c r="S53" i="7"/>
  <c r="R53" i="7"/>
  <c r="U53" i="7"/>
  <c r="V53" i="7"/>
  <c r="J52" i="12"/>
  <c r="K52" i="12" s="1"/>
  <c r="L52" i="12" s="1"/>
  <c r="BD49" i="10"/>
  <c r="B50" i="10" s="1"/>
  <c r="Z49" i="10"/>
  <c r="AI53" i="7"/>
  <c r="AJ53" i="7" s="1"/>
  <c r="B54" i="7"/>
  <c r="X50" i="10"/>
  <c r="AP46" i="23" l="1"/>
  <c r="AH51" i="22"/>
  <c r="AQ46" i="26"/>
  <c r="AO56" i="29"/>
  <c r="Z57" i="29"/>
  <c r="AG57" i="29" s="1"/>
  <c r="B58" i="29"/>
  <c r="S58" i="29" s="1"/>
  <c r="AN56" i="29"/>
  <c r="B47" i="26"/>
  <c r="S47" i="26" s="1"/>
  <c r="BL46" i="26"/>
  <c r="R57" i="25"/>
  <c r="AT57" i="25"/>
  <c r="AU57" i="25" s="1"/>
  <c r="AS57" i="25"/>
  <c r="H58" i="25" s="1"/>
  <c r="AR57" i="25"/>
  <c r="G58" i="25" s="1"/>
  <c r="AP57" i="25"/>
  <c r="E58" i="25" s="1"/>
  <c r="AJ57" i="25"/>
  <c r="AO57" i="25"/>
  <c r="D58" i="25" s="1"/>
  <c r="AM57" i="25"/>
  <c r="B58" i="25" s="1"/>
  <c r="J57" i="25"/>
  <c r="K57" i="25" s="1"/>
  <c r="L57" i="25" s="1"/>
  <c r="AE57" i="25"/>
  <c r="V57" i="25"/>
  <c r="Y56" i="25"/>
  <c r="AH57" i="25"/>
  <c r="S57" i="25"/>
  <c r="P57" i="25"/>
  <c r="U57" i="25"/>
  <c r="AF57" i="25"/>
  <c r="AC57" i="25"/>
  <c r="AO55" i="21"/>
  <c r="BE46" i="23"/>
  <c r="C47" i="23" s="1"/>
  <c r="T47" i="23" s="1"/>
  <c r="BD46" i="23"/>
  <c r="BJ46" i="23"/>
  <c r="H47" i="23" s="1"/>
  <c r="Y47" i="23" s="1"/>
  <c r="BH46" i="23"/>
  <c r="F47" i="23" s="1"/>
  <c r="W47" i="23" s="1"/>
  <c r="BT55" i="24"/>
  <c r="AY55" i="24"/>
  <c r="G56" i="24" s="1"/>
  <c r="X56" i="24" s="1"/>
  <c r="BR55" i="24"/>
  <c r="AW55" i="24"/>
  <c r="E56" i="24" s="1"/>
  <c r="V56" i="24" s="1"/>
  <c r="AM55" i="24"/>
  <c r="AA55" i="24"/>
  <c r="AB55" i="24" s="1"/>
  <c r="AC55" i="24" s="1"/>
  <c r="BA55" i="24"/>
  <c r="AJ55" i="24"/>
  <c r="AZ55" i="24"/>
  <c r="H56" i="24" s="1"/>
  <c r="Y56" i="24" s="1"/>
  <c r="AH55" i="24"/>
  <c r="BV55" i="24"/>
  <c r="AT55" i="24"/>
  <c r="B56" i="24" s="1"/>
  <c r="AK55" i="24"/>
  <c r="AD55" i="24"/>
  <c r="BQ55" i="24"/>
  <c r="BO55" i="24"/>
  <c r="AV55" i="24"/>
  <c r="D56" i="24" s="1"/>
  <c r="U56" i="24" s="1"/>
  <c r="BU55" i="24"/>
  <c r="Z56" i="21"/>
  <c r="B57" i="21"/>
  <c r="BF53" i="22"/>
  <c r="D54" i="22" s="1"/>
  <c r="U54" i="22" s="1"/>
  <c r="AO46" i="23"/>
  <c r="AQ46" i="23" s="1"/>
  <c r="S52" i="22"/>
  <c r="I52" i="22"/>
  <c r="J52" i="22" s="1"/>
  <c r="K52" i="22" s="1"/>
  <c r="L52" i="22" s="1"/>
  <c r="AN55" i="21"/>
  <c r="AP55" i="21" s="1"/>
  <c r="BL51" i="22"/>
  <c r="AA51" i="22"/>
  <c r="AB51" i="22" s="1"/>
  <c r="AC51" i="22" s="1"/>
  <c r="BK51" i="22"/>
  <c r="AD51" i="22"/>
  <c r="BA51" i="22"/>
  <c r="AN51" i="22"/>
  <c r="AZ51" i="22"/>
  <c r="AY51" i="22"/>
  <c r="AM51" i="22"/>
  <c r="AV51" i="22"/>
  <c r="AK51" i="22"/>
  <c r="AW51" i="22"/>
  <c r="AJ51" i="22"/>
  <c r="BG53" i="22"/>
  <c r="E54" i="22" s="1"/>
  <c r="V54" i="22" s="1"/>
  <c r="AT46" i="20"/>
  <c r="AD46" i="20"/>
  <c r="BA46" i="20"/>
  <c r="AA46" i="20"/>
  <c r="AB46" i="20" s="1"/>
  <c r="AC46" i="20" s="1"/>
  <c r="BK46" i="20"/>
  <c r="AU46" i="20"/>
  <c r="AI46" i="20"/>
  <c r="AL46" i="20"/>
  <c r="AX46" i="20"/>
  <c r="AZ46" i="20"/>
  <c r="AN46" i="20"/>
  <c r="X70" i="9"/>
  <c r="G70" i="9" s="1"/>
  <c r="C9" i="8"/>
  <c r="C7" i="8"/>
  <c r="Y55" i="4"/>
  <c r="AP51" i="9"/>
  <c r="AQ51" i="12"/>
  <c r="X53" i="7"/>
  <c r="AT49" i="10"/>
  <c r="AM49" i="10"/>
  <c r="AH52" i="12"/>
  <c r="AM52" i="12"/>
  <c r="W53" i="7"/>
  <c r="AI52" i="9"/>
  <c r="AA52" i="9"/>
  <c r="AB52" i="9" s="1"/>
  <c r="AC52" i="9" s="1"/>
  <c r="AM52" i="9"/>
  <c r="AD52" i="9"/>
  <c r="AJ52" i="9"/>
  <c r="S53" i="9"/>
  <c r="I53" i="9"/>
  <c r="AG52" i="9"/>
  <c r="I54" i="7"/>
  <c r="D17" i="14" s="1"/>
  <c r="S50" i="10"/>
  <c r="I50" i="10"/>
  <c r="AP56" i="4"/>
  <c r="E57" i="4" s="1"/>
  <c r="AA52" i="12"/>
  <c r="AB52" i="12" s="1"/>
  <c r="AC52" i="12" s="1"/>
  <c r="BV52" i="12"/>
  <c r="AD52" i="12"/>
  <c r="BB52" i="12"/>
  <c r="BA52" i="12"/>
  <c r="BU52" i="12"/>
  <c r="AN52" i="12"/>
  <c r="AJ52" i="12"/>
  <c r="AK52" i="12"/>
  <c r="BQ52" i="12"/>
  <c r="BR52" i="12"/>
  <c r="BT52" i="12"/>
  <c r="AS56" i="4"/>
  <c r="H57" i="4" s="1"/>
  <c r="S53" i="12"/>
  <c r="I53" i="12"/>
  <c r="AM56" i="4"/>
  <c r="B57" i="4" s="1"/>
  <c r="I56" i="4"/>
  <c r="AI56" i="4" s="1"/>
  <c r="AO56" i="4"/>
  <c r="D57" i="4" s="1"/>
  <c r="AA49" i="10"/>
  <c r="AB49" i="10" s="1"/>
  <c r="AC49" i="10" s="1"/>
  <c r="BK49" i="10"/>
  <c r="AD49" i="10"/>
  <c r="BL49" i="10"/>
  <c r="BA49" i="10"/>
  <c r="AI49" i="10"/>
  <c r="AU49" i="10"/>
  <c r="AN49" i="10"/>
  <c r="AZ49" i="10"/>
  <c r="AY49" i="10"/>
  <c r="AH49" i="10"/>
  <c r="BO52" i="12"/>
  <c r="AR56" i="4"/>
  <c r="G57" i="4" s="1"/>
  <c r="AP56" i="29" l="1"/>
  <c r="I58" i="29"/>
  <c r="J58" i="29" s="1"/>
  <c r="K58" i="29" s="1"/>
  <c r="L58" i="29" s="1"/>
  <c r="AD57" i="29"/>
  <c r="AA57" i="29"/>
  <c r="AB57" i="29" s="1"/>
  <c r="AC57" i="29" s="1"/>
  <c r="AJ57" i="29"/>
  <c r="AL57" i="29"/>
  <c r="AI57" i="29"/>
  <c r="AM57" i="29"/>
  <c r="I47" i="26"/>
  <c r="J47" i="26" s="1"/>
  <c r="K47" i="26" s="1"/>
  <c r="L47" i="26" s="1"/>
  <c r="I58" i="25"/>
  <c r="AC58" i="25" s="1"/>
  <c r="X57" i="25"/>
  <c r="W57" i="25"/>
  <c r="AP51" i="22"/>
  <c r="BB55" i="24"/>
  <c r="S57" i="21"/>
  <c r="I57" i="21"/>
  <c r="J57" i="21" s="1"/>
  <c r="K57" i="21" s="1"/>
  <c r="L57" i="21" s="1"/>
  <c r="AD56" i="21"/>
  <c r="AA56" i="21"/>
  <c r="AB56" i="21" s="1"/>
  <c r="AC56" i="21" s="1"/>
  <c r="AI56" i="21"/>
  <c r="AM56" i="21"/>
  <c r="AJ56" i="21"/>
  <c r="AL56" i="21"/>
  <c r="AV56" i="24"/>
  <c r="D57" i="24" s="1"/>
  <c r="U57" i="24" s="1"/>
  <c r="AZ56" i="24"/>
  <c r="H57" i="24" s="1"/>
  <c r="Y57" i="24" s="1"/>
  <c r="AY56" i="24"/>
  <c r="G57" i="24" s="1"/>
  <c r="X57" i="24" s="1"/>
  <c r="AG56" i="21"/>
  <c r="Z52" i="22"/>
  <c r="BD52" i="22"/>
  <c r="B53" i="22" s="1"/>
  <c r="AO51" i="22"/>
  <c r="AQ51" i="22" s="1"/>
  <c r="S56" i="24"/>
  <c r="I56" i="24"/>
  <c r="J56" i="24" s="1"/>
  <c r="K56" i="24" s="1"/>
  <c r="L56" i="24" s="1"/>
  <c r="AW56" i="24"/>
  <c r="E57" i="24" s="1"/>
  <c r="V57" i="24" s="1"/>
  <c r="B47" i="23"/>
  <c r="BL46" i="23"/>
  <c r="AP55" i="24"/>
  <c r="AO55" i="24"/>
  <c r="AO46" i="20"/>
  <c r="BJ46" i="20"/>
  <c r="H47" i="20" s="1"/>
  <c r="Y47" i="20" s="1"/>
  <c r="BH46" i="20"/>
  <c r="F47" i="20" s="1"/>
  <c r="W47" i="20" s="1"/>
  <c r="BE46" i="20"/>
  <c r="C47" i="20" s="1"/>
  <c r="T47" i="20" s="1"/>
  <c r="BD46" i="20"/>
  <c r="AP46" i="20"/>
  <c r="U56" i="4"/>
  <c r="Y53" i="7"/>
  <c r="AH56" i="4"/>
  <c r="AO52" i="9"/>
  <c r="AE56" i="4"/>
  <c r="AC56" i="4"/>
  <c r="V56" i="4"/>
  <c r="R56" i="4"/>
  <c r="AF56" i="4"/>
  <c r="B19" i="14"/>
  <c r="P56" i="4"/>
  <c r="P54" i="7"/>
  <c r="AP49" i="10"/>
  <c r="AP52" i="12"/>
  <c r="AO49" i="10"/>
  <c r="AO52" i="12"/>
  <c r="Z53" i="9"/>
  <c r="AL53" i="9" s="1"/>
  <c r="B54" i="9"/>
  <c r="AN52" i="9"/>
  <c r="J53" i="9"/>
  <c r="K53" i="9" s="1"/>
  <c r="L53" i="9" s="1"/>
  <c r="AO57" i="4"/>
  <c r="D58" i="4" s="1"/>
  <c r="I57" i="4"/>
  <c r="AC57" i="4" s="1"/>
  <c r="AM57" i="4"/>
  <c r="B58" i="4" s="1"/>
  <c r="AP57" i="4"/>
  <c r="E58" i="4" s="1"/>
  <c r="Z50" i="10"/>
  <c r="J53" i="12"/>
  <c r="K53" i="12" s="1"/>
  <c r="L53" i="12" s="1"/>
  <c r="AS57" i="4"/>
  <c r="H58" i="4" s="1"/>
  <c r="AR57" i="4"/>
  <c r="G58" i="4" s="1"/>
  <c r="AJ56" i="4"/>
  <c r="J56" i="4"/>
  <c r="K56" i="4" s="1"/>
  <c r="L56" i="4" s="1"/>
  <c r="AT56" i="4"/>
  <c r="AU56" i="4" s="1"/>
  <c r="Z53" i="12"/>
  <c r="AT53" i="12"/>
  <c r="B54" i="12" s="1"/>
  <c r="S56" i="4"/>
  <c r="J54" i="7"/>
  <c r="K54" i="7" s="1"/>
  <c r="L54" i="7" s="1"/>
  <c r="AH54" i="7"/>
  <c r="R54" i="7"/>
  <c r="S54" i="7"/>
  <c r="V54" i="7"/>
  <c r="U54" i="7"/>
  <c r="J50" i="10"/>
  <c r="K50" i="10" s="1"/>
  <c r="L50" i="10" s="1"/>
  <c r="AQ46" i="20" l="1"/>
  <c r="AQ55" i="24"/>
  <c r="AO57" i="29"/>
  <c r="Z58" i="29"/>
  <c r="AG58" i="29" s="1"/>
  <c r="B59" i="29"/>
  <c r="S59" i="29" s="1"/>
  <c r="AN57" i="29"/>
  <c r="Z47" i="26"/>
  <c r="V58" i="25"/>
  <c r="AI58" i="25"/>
  <c r="AH58" i="25"/>
  <c r="R58" i="25"/>
  <c r="AR58" i="25"/>
  <c r="G59" i="25" s="1"/>
  <c r="AP58" i="25"/>
  <c r="E59" i="25" s="1"/>
  <c r="AJ58" i="25"/>
  <c r="AO58" i="25"/>
  <c r="D59" i="25" s="1"/>
  <c r="AM58" i="25"/>
  <c r="B59" i="25" s="1"/>
  <c r="J58" i="25"/>
  <c r="K58" i="25" s="1"/>
  <c r="L58" i="25" s="1"/>
  <c r="AS58" i="25"/>
  <c r="H59" i="25" s="1"/>
  <c r="AT58" i="25"/>
  <c r="AU58" i="25" s="1"/>
  <c r="AE58" i="25"/>
  <c r="U58" i="25"/>
  <c r="S58" i="25"/>
  <c r="Y57" i="25"/>
  <c r="P58" i="25"/>
  <c r="AF58" i="25"/>
  <c r="S47" i="23"/>
  <c r="I47" i="23"/>
  <c r="J47" i="23" s="1"/>
  <c r="K47" i="23" s="1"/>
  <c r="L47" i="23" s="1"/>
  <c r="S53" i="22"/>
  <c r="I53" i="22"/>
  <c r="J53" i="22" s="1"/>
  <c r="K53" i="22" s="1"/>
  <c r="L53" i="22" s="1"/>
  <c r="AY57" i="24"/>
  <c r="G58" i="24" s="1"/>
  <c r="X58" i="24" s="1"/>
  <c r="AA52" i="22"/>
  <c r="AB52" i="22" s="1"/>
  <c r="AC52" i="22" s="1"/>
  <c r="BA52" i="22"/>
  <c r="AD52" i="22"/>
  <c r="BL52" i="22"/>
  <c r="BK52" i="22"/>
  <c r="AZ52" i="22"/>
  <c r="AM52" i="22"/>
  <c r="AN52" i="22"/>
  <c r="AY52" i="22"/>
  <c r="AK52" i="22"/>
  <c r="AV52" i="22"/>
  <c r="AJ52" i="22"/>
  <c r="AW52" i="22"/>
  <c r="AT56" i="24"/>
  <c r="B57" i="24" s="1"/>
  <c r="Z56" i="24"/>
  <c r="AH56" i="24" s="1"/>
  <c r="AN56" i="21"/>
  <c r="AO56" i="21"/>
  <c r="AZ57" i="24"/>
  <c r="H58" i="24" s="1"/>
  <c r="Y58" i="24" s="1"/>
  <c r="AW57" i="24"/>
  <c r="E58" i="24" s="1"/>
  <c r="V58" i="24" s="1"/>
  <c r="AV57" i="24"/>
  <c r="D58" i="24" s="1"/>
  <c r="U58" i="24" s="1"/>
  <c r="AT52" i="22"/>
  <c r="AH52" i="22"/>
  <c r="Z57" i="21"/>
  <c r="AG57" i="21" s="1"/>
  <c r="B58" i="21"/>
  <c r="B47" i="20"/>
  <c r="BL46" i="20"/>
  <c r="AP52" i="9"/>
  <c r="AI57" i="4"/>
  <c r="AQ49" i="10"/>
  <c r="W56" i="4"/>
  <c r="X56" i="4"/>
  <c r="AF57" i="4"/>
  <c r="B20" i="14"/>
  <c r="AQ52" i="12"/>
  <c r="W54" i="7"/>
  <c r="AH50" i="10"/>
  <c r="AM50" i="10"/>
  <c r="AH53" i="12"/>
  <c r="AM53" i="12"/>
  <c r="X54" i="7"/>
  <c r="V57" i="4"/>
  <c r="AH57" i="4"/>
  <c r="U57" i="4"/>
  <c r="AM53" i="9"/>
  <c r="AI53" i="9"/>
  <c r="AA53" i="9"/>
  <c r="AB53" i="9" s="1"/>
  <c r="AC53" i="9" s="1"/>
  <c r="AJ53" i="9"/>
  <c r="AD53" i="9"/>
  <c r="AG53" i="9"/>
  <c r="S54" i="9"/>
  <c r="I54" i="9"/>
  <c r="AA53" i="12"/>
  <c r="AB53" i="12" s="1"/>
  <c r="AC53" i="12" s="1"/>
  <c r="BB53" i="12"/>
  <c r="BA53" i="12"/>
  <c r="BV53" i="12"/>
  <c r="AD53" i="12"/>
  <c r="AN53" i="12"/>
  <c r="BU53" i="12"/>
  <c r="AK53" i="12"/>
  <c r="BR53" i="12"/>
  <c r="AJ53" i="12"/>
  <c r="BQ53" i="12"/>
  <c r="BT53" i="12"/>
  <c r="AT57" i="4"/>
  <c r="AU57" i="4" s="1"/>
  <c r="AJ57" i="4"/>
  <c r="J57" i="4"/>
  <c r="K57" i="4" s="1"/>
  <c r="L57" i="4" s="1"/>
  <c r="BK50" i="10"/>
  <c r="AA50" i="10"/>
  <c r="AB50" i="10" s="1"/>
  <c r="AC50" i="10" s="1"/>
  <c r="BA50" i="10"/>
  <c r="AD50" i="10"/>
  <c r="AZ50" i="10"/>
  <c r="AI50" i="10"/>
  <c r="AU50" i="10"/>
  <c r="AN50" i="10"/>
  <c r="AY50" i="10"/>
  <c r="R57" i="4"/>
  <c r="BO53" i="12"/>
  <c r="S57" i="4"/>
  <c r="I58" i="4"/>
  <c r="AI54" i="7"/>
  <c r="AJ54" i="7" s="1"/>
  <c r="H55" i="7"/>
  <c r="S54" i="12"/>
  <c r="I54" i="12"/>
  <c r="AT50" i="10"/>
  <c r="P57" i="4"/>
  <c r="AE57" i="4"/>
  <c r="AP57" i="29" l="1"/>
  <c r="I59" i="29"/>
  <c r="J59" i="29" s="1"/>
  <c r="K59" i="29" s="1"/>
  <c r="L59" i="29" s="1"/>
  <c r="AD58" i="29"/>
  <c r="AA58" i="29"/>
  <c r="AB58" i="29" s="1"/>
  <c r="AC58" i="29" s="1"/>
  <c r="AI58" i="29"/>
  <c r="AM58" i="29"/>
  <c r="AL58" i="29"/>
  <c r="AJ58" i="29"/>
  <c r="BK47" i="26"/>
  <c r="AD47" i="26"/>
  <c r="BA47" i="26"/>
  <c r="AA47" i="26"/>
  <c r="AB47" i="26" s="1"/>
  <c r="AC47" i="26" s="1"/>
  <c r="AZ47" i="26"/>
  <c r="AU47" i="26"/>
  <c r="AN47" i="26"/>
  <c r="AI47" i="26"/>
  <c r="AX47" i="26"/>
  <c r="AL47" i="26"/>
  <c r="AH47" i="26"/>
  <c r="AT47" i="26"/>
  <c r="X58" i="25"/>
  <c r="W58" i="25"/>
  <c r="I59" i="25"/>
  <c r="P59" i="25" s="1"/>
  <c r="AP52" i="22"/>
  <c r="AO52" i="22"/>
  <c r="BA56" i="24"/>
  <c r="BV56" i="24"/>
  <c r="BB56" i="24"/>
  <c r="AA56" i="24"/>
  <c r="AB56" i="24" s="1"/>
  <c r="AC56" i="24" s="1"/>
  <c r="AD56" i="24"/>
  <c r="BQ56" i="24"/>
  <c r="AM56" i="24"/>
  <c r="AJ56" i="24"/>
  <c r="AK56" i="24"/>
  <c r="BR56" i="24"/>
  <c r="BU56" i="24"/>
  <c r="AN56" i="24"/>
  <c r="BT56" i="24"/>
  <c r="I58" i="21"/>
  <c r="J58" i="21" s="1"/>
  <c r="K58" i="21" s="1"/>
  <c r="L58" i="21" s="1"/>
  <c r="S58" i="21"/>
  <c r="I57" i="24"/>
  <c r="J57" i="24" s="1"/>
  <c r="K57" i="24" s="1"/>
  <c r="L57" i="24" s="1"/>
  <c r="S57" i="24"/>
  <c r="AY58" i="24"/>
  <c r="G59" i="24" s="1"/>
  <c r="X59" i="24" s="1"/>
  <c r="AD57" i="21"/>
  <c r="AA57" i="21"/>
  <c r="AB57" i="21" s="1"/>
  <c r="AC57" i="21" s="1"/>
  <c r="AM57" i="21"/>
  <c r="AI57" i="21"/>
  <c r="AJ57" i="21"/>
  <c r="AL57" i="21"/>
  <c r="AW58" i="24"/>
  <c r="E59" i="24" s="1"/>
  <c r="V59" i="24" s="1"/>
  <c r="BO56" i="24"/>
  <c r="AZ58" i="24"/>
  <c r="H59" i="24" s="1"/>
  <c r="Y59" i="24" s="1"/>
  <c r="BD53" i="22"/>
  <c r="B54" i="22" s="1"/>
  <c r="Z53" i="22"/>
  <c r="AT53" i="22" s="1"/>
  <c r="AV58" i="24"/>
  <c r="D59" i="24" s="1"/>
  <c r="U59" i="24" s="1"/>
  <c r="AP56" i="21"/>
  <c r="Z47" i="23"/>
  <c r="AH47" i="23" s="1"/>
  <c r="S47" i="20"/>
  <c r="I47" i="20"/>
  <c r="J47" i="20" s="1"/>
  <c r="K47" i="20" s="1"/>
  <c r="L47" i="20" s="1"/>
  <c r="Y54" i="7"/>
  <c r="Y56" i="4"/>
  <c r="W57" i="4"/>
  <c r="X57" i="4"/>
  <c r="AO53" i="9"/>
  <c r="V58" i="4"/>
  <c r="B21" i="14"/>
  <c r="AP50" i="10"/>
  <c r="AP53" i="12"/>
  <c r="AO53" i="12"/>
  <c r="AO50" i="10"/>
  <c r="AF58" i="4"/>
  <c r="AC58" i="4"/>
  <c r="AE58" i="4"/>
  <c r="AN53" i="9"/>
  <c r="J54" i="9"/>
  <c r="K54" i="9" s="1"/>
  <c r="L54" i="9" s="1"/>
  <c r="B55" i="9"/>
  <c r="Z54" i="9"/>
  <c r="AL54" i="9" s="1"/>
  <c r="J54" i="12"/>
  <c r="K54" i="12" s="1"/>
  <c r="L54" i="12" s="1"/>
  <c r="Z54" i="12"/>
  <c r="AM54" i="12" s="1"/>
  <c r="BD50" i="10"/>
  <c r="BE50" i="10"/>
  <c r="BI50" i="10"/>
  <c r="G51" i="10" s="1"/>
  <c r="BJ50" i="10"/>
  <c r="H51" i="10" s="1"/>
  <c r="Y51" i="10" s="1"/>
  <c r="R58" i="4"/>
  <c r="S58" i="4"/>
  <c r="I55" i="7"/>
  <c r="P58" i="4"/>
  <c r="U58" i="4"/>
  <c r="AJ58" i="4"/>
  <c r="AT58" i="4"/>
  <c r="J58" i="4"/>
  <c r="K58" i="4" s="1"/>
  <c r="L58" i="4" s="1"/>
  <c r="AH58" i="4"/>
  <c r="AI58" i="4"/>
  <c r="AO57" i="21" l="1"/>
  <c r="AP56" i="24"/>
  <c r="AQ52" i="22"/>
  <c r="AO58" i="29"/>
  <c r="Z59" i="29"/>
  <c r="AG59" i="29" s="1"/>
  <c r="B60" i="29"/>
  <c r="S60" i="29" s="1"/>
  <c r="AN58" i="29"/>
  <c r="BD47" i="26"/>
  <c r="BJ47" i="26"/>
  <c r="H48" i="26" s="1"/>
  <c r="Y48" i="26" s="1"/>
  <c r="BH47" i="26"/>
  <c r="F48" i="26" s="1"/>
  <c r="BE47" i="26"/>
  <c r="C48" i="26" s="1"/>
  <c r="AP47" i="26"/>
  <c r="AO47" i="26"/>
  <c r="AF59" i="25"/>
  <c r="Y58" i="25"/>
  <c r="AI59" i="25"/>
  <c r="U59" i="25"/>
  <c r="AS59" i="25"/>
  <c r="H60" i="25" s="1"/>
  <c r="AM59" i="25"/>
  <c r="B60" i="25" s="1"/>
  <c r="AR59" i="25"/>
  <c r="G60" i="25" s="1"/>
  <c r="J59" i="25"/>
  <c r="K59" i="25" s="1"/>
  <c r="L59" i="25" s="1"/>
  <c r="AJ59" i="25"/>
  <c r="AT59" i="25"/>
  <c r="AU59" i="25" s="1"/>
  <c r="AO59" i="25"/>
  <c r="D60" i="25" s="1"/>
  <c r="AP59" i="25"/>
  <c r="E60" i="25" s="1"/>
  <c r="V59" i="25"/>
  <c r="AH59" i="25"/>
  <c r="R59" i="25"/>
  <c r="S59" i="25"/>
  <c r="AE59" i="25"/>
  <c r="AC59" i="25"/>
  <c r="AO56" i="24"/>
  <c r="AQ56" i="24" s="1"/>
  <c r="AV59" i="24"/>
  <c r="D60" i="24" s="1"/>
  <c r="U60" i="24" s="1"/>
  <c r="AT57" i="24"/>
  <c r="B58" i="24" s="1"/>
  <c r="Z57" i="24"/>
  <c r="BO57" i="24" s="1"/>
  <c r="AW59" i="24"/>
  <c r="E60" i="24" s="1"/>
  <c r="V60" i="24" s="1"/>
  <c r="AY59" i="24"/>
  <c r="G60" i="24" s="1"/>
  <c r="X60" i="24" s="1"/>
  <c r="AZ59" i="24"/>
  <c r="H60" i="24" s="1"/>
  <c r="Y60" i="24" s="1"/>
  <c r="AN57" i="21"/>
  <c r="AP57" i="21" s="1"/>
  <c r="AA53" i="22"/>
  <c r="AB53" i="22" s="1"/>
  <c r="AC53" i="22" s="1"/>
  <c r="BA53" i="22"/>
  <c r="AD53" i="22"/>
  <c r="BL53" i="22"/>
  <c r="BK53" i="22"/>
  <c r="AN53" i="22"/>
  <c r="AZ53" i="22"/>
  <c r="AM53" i="22"/>
  <c r="AY53" i="22"/>
  <c r="AV53" i="22"/>
  <c r="AW53" i="22"/>
  <c r="AK53" i="22"/>
  <c r="AJ53" i="22"/>
  <c r="Z58" i="21"/>
  <c r="AG58" i="21" s="1"/>
  <c r="B59" i="21"/>
  <c r="BK47" i="23"/>
  <c r="BA47" i="23"/>
  <c r="AD47" i="23"/>
  <c r="AA47" i="23"/>
  <c r="AB47" i="23" s="1"/>
  <c r="AC47" i="23" s="1"/>
  <c r="AZ47" i="23"/>
  <c r="AU47" i="23"/>
  <c r="AI47" i="23"/>
  <c r="AX47" i="23"/>
  <c r="AL47" i="23"/>
  <c r="AN47" i="23"/>
  <c r="AH53" i="22"/>
  <c r="AT47" i="23"/>
  <c r="S54" i="22"/>
  <c r="I54" i="22"/>
  <c r="J54" i="22" s="1"/>
  <c r="K54" i="22" s="1"/>
  <c r="L54" i="22" s="1"/>
  <c r="Z47" i="20"/>
  <c r="AH47" i="20" s="1"/>
  <c r="AQ50" i="10"/>
  <c r="X58" i="4"/>
  <c r="AP53" i="9"/>
  <c r="Y57" i="4"/>
  <c r="V55" i="7"/>
  <c r="D18" i="14"/>
  <c r="AQ53" i="12"/>
  <c r="AJ54" i="9"/>
  <c r="AA54" i="9"/>
  <c r="AB54" i="9" s="1"/>
  <c r="AC54" i="9" s="1"/>
  <c r="AI54" i="9"/>
  <c r="AD54" i="9"/>
  <c r="AM54" i="9"/>
  <c r="AG54" i="9"/>
  <c r="S55" i="9"/>
  <c r="I55" i="9"/>
  <c r="AU58" i="4"/>
  <c r="AS58" i="4"/>
  <c r="H59" i="4" s="1"/>
  <c r="AR58" i="4"/>
  <c r="G59" i="4" s="1"/>
  <c r="AO58" i="4"/>
  <c r="D59" i="4" s="1"/>
  <c r="AP58" i="4"/>
  <c r="E59" i="4" s="1"/>
  <c r="AM58" i="4"/>
  <c r="B59" i="4" s="1"/>
  <c r="X51" i="10"/>
  <c r="AZ54" i="12"/>
  <c r="H55" i="12" s="1"/>
  <c r="AA54" i="12"/>
  <c r="AB54" i="12" s="1"/>
  <c r="AC54" i="12" s="1"/>
  <c r="AD54" i="12"/>
  <c r="BV54" i="12"/>
  <c r="BA54" i="12"/>
  <c r="AN54" i="12"/>
  <c r="BU54" i="12"/>
  <c r="AJ54" i="12"/>
  <c r="BR54" i="12"/>
  <c r="AK54" i="12"/>
  <c r="BQ54" i="12"/>
  <c r="BT54" i="12"/>
  <c r="D51" i="10"/>
  <c r="U51" i="10" s="1"/>
  <c r="E51" i="10"/>
  <c r="V51" i="10" s="1"/>
  <c r="W58" i="4"/>
  <c r="B51" i="10"/>
  <c r="BL50" i="10"/>
  <c r="AH54" i="12"/>
  <c r="AB55" i="7"/>
  <c r="AD55" i="7"/>
  <c r="D56" i="7" s="1"/>
  <c r="AE55" i="7"/>
  <c r="E56" i="7" s="1"/>
  <c r="AG55" i="7"/>
  <c r="G56" i="7" s="1"/>
  <c r="AH55" i="7"/>
  <c r="H56" i="7" s="1"/>
  <c r="U55" i="7"/>
  <c r="J55" i="7"/>
  <c r="K55" i="7" s="1"/>
  <c r="L55" i="7" s="1"/>
  <c r="R55" i="7"/>
  <c r="S55" i="7"/>
  <c r="P55" i="7"/>
  <c r="BJ51" i="10"/>
  <c r="H52" i="10" s="1"/>
  <c r="Y52" i="10" s="1"/>
  <c r="BO54" i="12"/>
  <c r="AH57" i="24" l="1"/>
  <c r="AP58" i="29"/>
  <c r="I60" i="29"/>
  <c r="J60" i="29" s="1"/>
  <c r="AD59" i="29"/>
  <c r="AA59" i="29"/>
  <c r="AB59" i="29" s="1"/>
  <c r="AC59" i="29" s="1"/>
  <c r="AM59" i="29"/>
  <c r="AI59" i="29"/>
  <c r="AJ59" i="29"/>
  <c r="AL59" i="29"/>
  <c r="AQ47" i="26"/>
  <c r="B48" i="26"/>
  <c r="S48" i="26" s="1"/>
  <c r="BL47" i="26"/>
  <c r="W59" i="25"/>
  <c r="I60" i="25"/>
  <c r="AI60" i="25" s="1"/>
  <c r="X59" i="25"/>
  <c r="AA59" i="25"/>
  <c r="AO47" i="23"/>
  <c r="AP53" i="22"/>
  <c r="AO53" i="22"/>
  <c r="BV57" i="24"/>
  <c r="BA57" i="24"/>
  <c r="AD57" i="24"/>
  <c r="AA57" i="24"/>
  <c r="AB57" i="24" s="1"/>
  <c r="AC57" i="24" s="1"/>
  <c r="BB57" i="24"/>
  <c r="AJ57" i="24"/>
  <c r="BU57" i="24"/>
  <c r="BQ57" i="24"/>
  <c r="AN57" i="24"/>
  <c r="AM57" i="24"/>
  <c r="BR57" i="24"/>
  <c r="AK57" i="24"/>
  <c r="AP57" i="24" s="1"/>
  <c r="BT57" i="24"/>
  <c r="BJ47" i="23"/>
  <c r="H48" i="23" s="1"/>
  <c r="Y48" i="23" s="1"/>
  <c r="BE47" i="23"/>
  <c r="C48" i="23" s="1"/>
  <c r="T48" i="23" s="1"/>
  <c r="BH47" i="23"/>
  <c r="F48" i="23" s="1"/>
  <c r="W48" i="23" s="1"/>
  <c r="BD47" i="23"/>
  <c r="I58" i="24"/>
  <c r="J58" i="24" s="1"/>
  <c r="K58" i="24" s="1"/>
  <c r="L58" i="24" s="1"/>
  <c r="S58" i="24"/>
  <c r="I59" i="21"/>
  <c r="J59" i="21" s="1"/>
  <c r="K59" i="21" s="1"/>
  <c r="L59" i="21" s="1"/>
  <c r="S59" i="21"/>
  <c r="Z54" i="22"/>
  <c r="AT54" i="22" s="1"/>
  <c r="AA58" i="21"/>
  <c r="AB58" i="21" s="1"/>
  <c r="AC58" i="21" s="1"/>
  <c r="AD58" i="21"/>
  <c r="AJ58" i="21"/>
  <c r="AM58" i="21"/>
  <c r="AI58" i="21"/>
  <c r="AL58" i="21"/>
  <c r="AP47" i="23"/>
  <c r="AT47" i="20"/>
  <c r="BA47" i="20"/>
  <c r="BK47" i="20"/>
  <c r="AD47" i="20"/>
  <c r="AA47" i="20"/>
  <c r="AB47" i="20" s="1"/>
  <c r="AC47" i="20" s="1"/>
  <c r="AI47" i="20"/>
  <c r="AU47" i="20"/>
  <c r="AN47" i="20"/>
  <c r="AX47" i="20"/>
  <c r="AL47" i="20"/>
  <c r="AZ47" i="20"/>
  <c r="Y58" i="4"/>
  <c r="AO54" i="9"/>
  <c r="AP54" i="12"/>
  <c r="AO54" i="12"/>
  <c r="X55" i="7"/>
  <c r="W55" i="7"/>
  <c r="AN54" i="9"/>
  <c r="J55" i="9"/>
  <c r="K55" i="9" s="1"/>
  <c r="L55" i="9" s="1"/>
  <c r="B56" i="9"/>
  <c r="Z55" i="9"/>
  <c r="AL55" i="9" s="1"/>
  <c r="AD56" i="7"/>
  <c r="D57" i="7" s="1"/>
  <c r="BF51" i="10"/>
  <c r="D52" i="10" s="1"/>
  <c r="U52" i="10" s="1"/>
  <c r="AO59" i="4"/>
  <c r="D60" i="4" s="1"/>
  <c r="B56" i="7"/>
  <c r="AI55" i="7"/>
  <c r="AJ55" i="7" s="1"/>
  <c r="S51" i="10"/>
  <c r="I51" i="10"/>
  <c r="Y55" i="12"/>
  <c r="I55" i="12"/>
  <c r="AR59" i="4"/>
  <c r="G60" i="4" s="1"/>
  <c r="AG56" i="7"/>
  <c r="G57" i="7" s="1"/>
  <c r="BB54" i="12"/>
  <c r="I59" i="4"/>
  <c r="V59" i="4" s="1"/>
  <c r="AM59" i="4"/>
  <c r="B60" i="4" s="1"/>
  <c r="AS59" i="4"/>
  <c r="H60" i="4" s="1"/>
  <c r="AH56" i="7"/>
  <c r="H57" i="7" s="1"/>
  <c r="BJ52" i="10"/>
  <c r="H53" i="10" s="1"/>
  <c r="Y53" i="10" s="1"/>
  <c r="AE56" i="7"/>
  <c r="E57" i="7" s="1"/>
  <c r="BG51" i="10"/>
  <c r="E52" i="10" s="1"/>
  <c r="V52" i="10" s="1"/>
  <c r="BI51" i="10"/>
  <c r="G52" i="10" s="1"/>
  <c r="AP59" i="4"/>
  <c r="E60" i="4" s="1"/>
  <c r="AQ53" i="22" l="1"/>
  <c r="AO58" i="21"/>
  <c r="AO59" i="29"/>
  <c r="AN59" i="29"/>
  <c r="Z60" i="29"/>
  <c r="AG60" i="29" s="1"/>
  <c r="B61" i="29"/>
  <c r="S61" i="29" s="1"/>
  <c r="I69" i="29"/>
  <c r="K60" i="29"/>
  <c r="I48" i="26"/>
  <c r="J48" i="26" s="1"/>
  <c r="K48" i="26" s="1"/>
  <c r="L48" i="26" s="1"/>
  <c r="Y59" i="25"/>
  <c r="P60" i="25"/>
  <c r="AF60" i="25"/>
  <c r="AH60" i="25"/>
  <c r="V60" i="25"/>
  <c r="U60" i="25"/>
  <c r="R60" i="25"/>
  <c r="AE60" i="25"/>
  <c r="AC60" i="25"/>
  <c r="S60" i="25"/>
  <c r="AS60" i="25"/>
  <c r="H61" i="25" s="1"/>
  <c r="AM60" i="25"/>
  <c r="B61" i="25" s="1"/>
  <c r="AP60" i="25"/>
  <c r="E61" i="25" s="1"/>
  <c r="AO60" i="25"/>
  <c r="D61" i="25" s="1"/>
  <c r="J60" i="25"/>
  <c r="AJ60" i="25"/>
  <c r="AR60" i="25"/>
  <c r="G61" i="25" s="1"/>
  <c r="AT60" i="25"/>
  <c r="AU60" i="25" s="1"/>
  <c r="AH54" i="22"/>
  <c r="AQ47" i="23"/>
  <c r="AO57" i="24"/>
  <c r="AQ57" i="24" s="1"/>
  <c r="AN58" i="21"/>
  <c r="AP58" i="21" s="1"/>
  <c r="Z58" i="24"/>
  <c r="BO58" i="24" s="1"/>
  <c r="AT58" i="24"/>
  <c r="B59" i="24" s="1"/>
  <c r="BK54" i="22"/>
  <c r="AD54" i="22"/>
  <c r="AA54" i="22"/>
  <c r="AB54" i="22" s="1"/>
  <c r="AC54" i="22" s="1"/>
  <c r="BA54" i="22"/>
  <c r="AY54" i="22"/>
  <c r="AM54" i="22"/>
  <c r="AZ54" i="22"/>
  <c r="AN54" i="22"/>
  <c r="AV54" i="22"/>
  <c r="AJ54" i="22"/>
  <c r="AK54" i="22"/>
  <c r="AW54" i="22"/>
  <c r="Z59" i="21"/>
  <c r="AG59" i="21" s="1"/>
  <c r="B60" i="21"/>
  <c r="B48" i="23"/>
  <c r="BL47" i="23"/>
  <c r="AP47" i="20"/>
  <c r="BD47" i="20"/>
  <c r="BJ47" i="20"/>
  <c r="H48" i="20" s="1"/>
  <c r="Y48" i="20" s="1"/>
  <c r="BH47" i="20"/>
  <c r="F48" i="20" s="1"/>
  <c r="W48" i="20" s="1"/>
  <c r="BE47" i="20"/>
  <c r="C48" i="20" s="1"/>
  <c r="T48" i="20" s="1"/>
  <c r="AO47" i="20"/>
  <c r="AP54" i="9"/>
  <c r="S59" i="4"/>
  <c r="AF59" i="4"/>
  <c r="AQ54" i="12"/>
  <c r="P59" i="4"/>
  <c r="B22" i="14"/>
  <c r="Y55" i="7"/>
  <c r="AG55" i="9"/>
  <c r="AI55" i="9"/>
  <c r="AA55" i="9"/>
  <c r="AB55" i="9" s="1"/>
  <c r="AC55" i="9" s="1"/>
  <c r="AJ55" i="9"/>
  <c r="AD55" i="9"/>
  <c r="AM55" i="9"/>
  <c r="S56" i="9"/>
  <c r="I56" i="9"/>
  <c r="X52" i="10"/>
  <c r="AE57" i="7"/>
  <c r="E58" i="7" s="1"/>
  <c r="BJ53" i="10"/>
  <c r="H54" i="10" s="1"/>
  <c r="Y54" i="10" s="1"/>
  <c r="AI59" i="4"/>
  <c r="AG57" i="7"/>
  <c r="G58" i="7" s="1"/>
  <c r="Z55" i="12"/>
  <c r="AM55" i="12" s="1"/>
  <c r="AB56" i="7"/>
  <c r="I56" i="7"/>
  <c r="AH57" i="7"/>
  <c r="H58" i="7" s="1"/>
  <c r="AT59" i="4"/>
  <c r="AU59" i="4" s="1"/>
  <c r="AJ59" i="4"/>
  <c r="J59" i="4"/>
  <c r="K59" i="4" s="1"/>
  <c r="L59" i="4" s="1"/>
  <c r="AH59" i="4"/>
  <c r="J51" i="10"/>
  <c r="K51" i="10" s="1"/>
  <c r="L51" i="10" s="1"/>
  <c r="R59" i="4"/>
  <c r="BF52" i="10"/>
  <c r="D53" i="10" s="1"/>
  <c r="U53" i="10" s="1"/>
  <c r="I60" i="4"/>
  <c r="AH60" i="4" s="1"/>
  <c r="U59" i="4"/>
  <c r="BD51" i="10"/>
  <c r="B52" i="10" s="1"/>
  <c r="Z51" i="10"/>
  <c r="AD57" i="7"/>
  <c r="D58" i="7" s="1"/>
  <c r="BG52" i="10"/>
  <c r="E53" i="10" s="1"/>
  <c r="V53" i="10" s="1"/>
  <c r="AC59" i="4"/>
  <c r="J55" i="12"/>
  <c r="K55" i="12" s="1"/>
  <c r="L55" i="12" s="1"/>
  <c r="AE59" i="4"/>
  <c r="AQ47" i="20" l="1"/>
  <c r="AH58" i="24"/>
  <c r="AP59" i="29"/>
  <c r="I61" i="29"/>
  <c r="J61" i="29" s="1"/>
  <c r="K61" i="29" s="1"/>
  <c r="L61" i="29" s="1"/>
  <c r="I70" i="29"/>
  <c r="L60" i="29"/>
  <c r="AD60" i="29"/>
  <c r="AA60" i="29"/>
  <c r="AB60" i="29" s="1"/>
  <c r="AC60" i="29" s="1"/>
  <c r="AM60" i="29"/>
  <c r="AL60" i="29"/>
  <c r="AJ60" i="29"/>
  <c r="AI60" i="29"/>
  <c r="Z48" i="26"/>
  <c r="AT48" i="26" s="1"/>
  <c r="W60" i="25"/>
  <c r="X60" i="25"/>
  <c r="I61" i="25"/>
  <c r="AH61" i="25" s="1"/>
  <c r="I69" i="25"/>
  <c r="K60" i="25"/>
  <c r="AP54" i="22"/>
  <c r="AO54" i="22"/>
  <c r="I59" i="24"/>
  <c r="J59" i="24" s="1"/>
  <c r="K59" i="24" s="1"/>
  <c r="L59" i="24" s="1"/>
  <c r="S59" i="24"/>
  <c r="I48" i="23"/>
  <c r="J48" i="23" s="1"/>
  <c r="K48" i="23" s="1"/>
  <c r="L48" i="23" s="1"/>
  <c r="S48" i="23"/>
  <c r="BJ54" i="22"/>
  <c r="H55" i="22" s="1"/>
  <c r="Y55" i="22" s="1"/>
  <c r="BG54" i="22"/>
  <c r="E55" i="22" s="1"/>
  <c r="V55" i="22" s="1"/>
  <c r="BI54" i="22"/>
  <c r="G55" i="22" s="1"/>
  <c r="X55" i="22" s="1"/>
  <c r="BF54" i="22"/>
  <c r="D55" i="22" s="1"/>
  <c r="U55" i="22" s="1"/>
  <c r="BD54" i="22"/>
  <c r="BB58" i="24"/>
  <c r="BV58" i="24"/>
  <c r="BA58" i="24"/>
  <c r="AD58" i="24"/>
  <c r="AA58" i="24"/>
  <c r="AB58" i="24" s="1"/>
  <c r="AC58" i="24" s="1"/>
  <c r="BR58" i="24"/>
  <c r="BU58" i="24"/>
  <c r="AJ58" i="24"/>
  <c r="BT58" i="24"/>
  <c r="AK58" i="24"/>
  <c r="AN58" i="24"/>
  <c r="AM58" i="24"/>
  <c r="BQ58" i="24"/>
  <c r="S60" i="21"/>
  <c r="I60" i="21"/>
  <c r="J60" i="21" s="1"/>
  <c r="AD59" i="21"/>
  <c r="AA59" i="21"/>
  <c r="AB59" i="21" s="1"/>
  <c r="AC59" i="21" s="1"/>
  <c r="AJ59" i="21"/>
  <c r="AM59" i="21"/>
  <c r="AL59" i="21"/>
  <c r="AI59" i="21"/>
  <c r="B48" i="20"/>
  <c r="BL47" i="20"/>
  <c r="AI60" i="4"/>
  <c r="V60" i="4"/>
  <c r="AE60" i="4"/>
  <c r="R60" i="4"/>
  <c r="U60" i="4"/>
  <c r="W59" i="4"/>
  <c r="X59" i="4"/>
  <c r="P60" i="4"/>
  <c r="B23" i="14"/>
  <c r="AO55" i="9"/>
  <c r="P56" i="7"/>
  <c r="D19" i="14"/>
  <c r="AH51" i="10"/>
  <c r="AM51" i="10"/>
  <c r="AA59" i="4"/>
  <c r="AT51" i="10"/>
  <c r="J56" i="9"/>
  <c r="K56" i="9" s="1"/>
  <c r="L56" i="9" s="1"/>
  <c r="B57" i="9"/>
  <c r="Z56" i="9"/>
  <c r="AL56" i="9" s="1"/>
  <c r="AN55" i="9"/>
  <c r="BG53" i="10"/>
  <c r="E54" i="10" s="1"/>
  <c r="V54" i="10" s="1"/>
  <c r="S52" i="10"/>
  <c r="I52" i="10"/>
  <c r="AC60" i="4"/>
  <c r="S60" i="4"/>
  <c r="B57" i="7"/>
  <c r="AI56" i="7"/>
  <c r="AJ56" i="7" s="1"/>
  <c r="AT55" i="12"/>
  <c r="B56" i="12" s="1"/>
  <c r="AV55" i="12"/>
  <c r="D56" i="12" s="1"/>
  <c r="U56" i="12" s="1"/>
  <c r="AY55" i="12"/>
  <c r="G56" i="12" s="1"/>
  <c r="AZ55" i="12"/>
  <c r="H56" i="12" s="1"/>
  <c r="Y56" i="12" s="1"/>
  <c r="AA55" i="12"/>
  <c r="AB55" i="12" s="1"/>
  <c r="AC55" i="12" s="1"/>
  <c r="AW55" i="12"/>
  <c r="E56" i="12" s="1"/>
  <c r="V56" i="12" s="1"/>
  <c r="BA55" i="12"/>
  <c r="AK55" i="12"/>
  <c r="BR55" i="12"/>
  <c r="AD55" i="12"/>
  <c r="BQ55" i="12"/>
  <c r="BO55" i="12"/>
  <c r="AJ55" i="12"/>
  <c r="AH55" i="12"/>
  <c r="BV55" i="12"/>
  <c r="BT55" i="12"/>
  <c r="AE58" i="7"/>
  <c r="E59" i="7" s="1"/>
  <c r="AD58" i="7"/>
  <c r="D59" i="7" s="1"/>
  <c r="AJ60" i="4"/>
  <c r="AT60" i="4"/>
  <c r="J60" i="4"/>
  <c r="AH58" i="7"/>
  <c r="H59" i="7" s="1"/>
  <c r="BU55" i="12"/>
  <c r="AG58" i="7"/>
  <c r="G59" i="7" s="1"/>
  <c r="BI52" i="10"/>
  <c r="G53" i="10" s="1"/>
  <c r="BA51" i="10"/>
  <c r="AA51" i="10"/>
  <c r="AB51" i="10" s="1"/>
  <c r="AC51" i="10" s="1"/>
  <c r="AD51" i="10"/>
  <c r="BL51" i="10"/>
  <c r="BK51" i="10"/>
  <c r="AZ51" i="10"/>
  <c r="AN51" i="10"/>
  <c r="AJ51" i="10"/>
  <c r="AK51" i="10"/>
  <c r="AW51" i="10"/>
  <c r="AV51" i="10"/>
  <c r="AY51" i="10"/>
  <c r="AF60" i="4"/>
  <c r="BF53" i="10"/>
  <c r="D54" i="10" s="1"/>
  <c r="U54" i="10" s="1"/>
  <c r="J56" i="7"/>
  <c r="K56" i="7" s="1"/>
  <c r="L56" i="7" s="1"/>
  <c r="R56" i="7"/>
  <c r="U56" i="7"/>
  <c r="V56" i="7"/>
  <c r="S56" i="7"/>
  <c r="AN55" i="12"/>
  <c r="AQ54" i="22" l="1"/>
  <c r="AO60" i="29"/>
  <c r="AN60" i="29"/>
  <c r="Z61" i="29"/>
  <c r="AG61" i="29" s="1"/>
  <c r="B62" i="29"/>
  <c r="S62" i="29" s="1"/>
  <c r="AH48" i="26"/>
  <c r="BA48" i="26"/>
  <c r="AA48" i="26"/>
  <c r="AB48" i="26" s="1"/>
  <c r="AC48" i="26" s="1"/>
  <c r="BK48" i="26"/>
  <c r="AD48" i="26"/>
  <c r="AI48" i="26"/>
  <c r="AZ48" i="26"/>
  <c r="AU48" i="26"/>
  <c r="AN48" i="26"/>
  <c r="AX48" i="26"/>
  <c r="AL48" i="26"/>
  <c r="Y60" i="25"/>
  <c r="V61" i="25"/>
  <c r="I70" i="25"/>
  <c r="L60" i="25"/>
  <c r="AE61" i="25"/>
  <c r="R61" i="25"/>
  <c r="AF61" i="25"/>
  <c r="AP61" i="25"/>
  <c r="E62" i="25" s="1"/>
  <c r="AJ61" i="25"/>
  <c r="AT61" i="25"/>
  <c r="AU61" i="25" s="1"/>
  <c r="AM61" i="25"/>
  <c r="B62" i="25" s="1"/>
  <c r="AS61" i="25"/>
  <c r="H62" i="25" s="1"/>
  <c r="AR61" i="25"/>
  <c r="G62" i="25" s="1"/>
  <c r="AO61" i="25"/>
  <c r="D62" i="25" s="1"/>
  <c r="J61" i="25"/>
  <c r="K61" i="25" s="1"/>
  <c r="L61" i="25" s="1"/>
  <c r="P61" i="25"/>
  <c r="AI61" i="25"/>
  <c r="AC61" i="25"/>
  <c r="S61" i="25"/>
  <c r="U61" i="25"/>
  <c r="AP58" i="24"/>
  <c r="AN59" i="21"/>
  <c r="AO59" i="21"/>
  <c r="AP59" i="21" s="1"/>
  <c r="I69" i="21"/>
  <c r="C25" i="8" s="1"/>
  <c r="K60" i="21"/>
  <c r="Z48" i="23"/>
  <c r="AH48" i="23" s="1"/>
  <c r="Z60" i="21"/>
  <c r="AG60" i="21" s="1"/>
  <c r="B61" i="21"/>
  <c r="AO58" i="24"/>
  <c r="Z59" i="24"/>
  <c r="AH59" i="24" s="1"/>
  <c r="AT59" i="24"/>
  <c r="B60" i="24" s="1"/>
  <c r="B55" i="22"/>
  <c r="BL54" i="22"/>
  <c r="I48" i="20"/>
  <c r="J48" i="20" s="1"/>
  <c r="K48" i="20" s="1"/>
  <c r="L48" i="20" s="1"/>
  <c r="S48" i="20"/>
  <c r="W60" i="4"/>
  <c r="Y59" i="4"/>
  <c r="AP55" i="9"/>
  <c r="X60" i="4"/>
  <c r="X56" i="7"/>
  <c r="AP51" i="10"/>
  <c r="AP55" i="12"/>
  <c r="AO55" i="12"/>
  <c r="AO51" i="10"/>
  <c r="W56" i="7"/>
  <c r="AG56" i="9"/>
  <c r="AI56" i="9"/>
  <c r="AA56" i="9"/>
  <c r="AB56" i="9" s="1"/>
  <c r="AC56" i="9" s="1"/>
  <c r="AJ56" i="9"/>
  <c r="AD56" i="9"/>
  <c r="AM56" i="9"/>
  <c r="S57" i="9"/>
  <c r="I57" i="9"/>
  <c r="BB55" i="12"/>
  <c r="AU60" i="4"/>
  <c r="AO60" i="4"/>
  <c r="D61" i="4" s="1"/>
  <c r="AP60" i="4"/>
  <c r="E61" i="4" s="1"/>
  <c r="AS60" i="4"/>
  <c r="H61" i="4" s="1"/>
  <c r="AR60" i="4"/>
  <c r="G61" i="4" s="1"/>
  <c r="AM60" i="4"/>
  <c r="B61" i="4" s="1"/>
  <c r="S56" i="12"/>
  <c r="I56" i="12"/>
  <c r="AZ56" i="12"/>
  <c r="H57" i="12" s="1"/>
  <c r="Y57" i="12" s="1"/>
  <c r="J52" i="10"/>
  <c r="K52" i="10" s="1"/>
  <c r="L52" i="10" s="1"/>
  <c r="AD59" i="7"/>
  <c r="D60" i="7" s="1"/>
  <c r="X56" i="12"/>
  <c r="AB57" i="7"/>
  <c r="I57" i="7"/>
  <c r="BD52" i="10"/>
  <c r="B53" i="10" s="1"/>
  <c r="Z52" i="10"/>
  <c r="AH59" i="7"/>
  <c r="H60" i="7" s="1"/>
  <c r="X53" i="10"/>
  <c r="AG59" i="7"/>
  <c r="G60" i="7" s="1"/>
  <c r="I69" i="4"/>
  <c r="B10" i="8" s="1"/>
  <c r="H10" i="8" s="1"/>
  <c r="K60" i="4"/>
  <c r="AE59" i="7"/>
  <c r="E60" i="7" s="1"/>
  <c r="AW56" i="12"/>
  <c r="E57" i="12" s="1"/>
  <c r="V57" i="12" s="1"/>
  <c r="AV56" i="12"/>
  <c r="D57" i="12" s="1"/>
  <c r="U57" i="12" s="1"/>
  <c r="AP48" i="26" l="1"/>
  <c r="AT48" i="23"/>
  <c r="AQ58" i="24"/>
  <c r="AP60" i="29"/>
  <c r="I62" i="29"/>
  <c r="J62" i="29" s="1"/>
  <c r="K62" i="29" s="1"/>
  <c r="L62" i="29" s="1"/>
  <c r="AD61" i="29"/>
  <c r="AA61" i="29"/>
  <c r="AB61" i="29" s="1"/>
  <c r="AC61" i="29" s="1"/>
  <c r="AI61" i="29"/>
  <c r="AJ61" i="29"/>
  <c r="AL61" i="29"/>
  <c r="AM61" i="29"/>
  <c r="AO48" i="26"/>
  <c r="BH48" i="26"/>
  <c r="G49" i="26" s="1"/>
  <c r="BE48" i="26"/>
  <c r="C49" i="26" s="1"/>
  <c r="BD48" i="26"/>
  <c r="BJ48" i="26"/>
  <c r="H49" i="26" s="1"/>
  <c r="Y49" i="26" s="1"/>
  <c r="X61" i="25"/>
  <c r="W61" i="25"/>
  <c r="I62" i="25"/>
  <c r="I61" i="21"/>
  <c r="J61" i="21" s="1"/>
  <c r="K61" i="21" s="1"/>
  <c r="L61" i="21" s="1"/>
  <c r="S61" i="21"/>
  <c r="I55" i="22"/>
  <c r="J55" i="22" s="1"/>
  <c r="K55" i="22" s="1"/>
  <c r="L55" i="22" s="1"/>
  <c r="S55" i="22"/>
  <c r="AD60" i="21"/>
  <c r="AA60" i="21"/>
  <c r="AB60" i="21" s="1"/>
  <c r="AC60" i="21" s="1"/>
  <c r="AM60" i="21"/>
  <c r="AI60" i="21"/>
  <c r="AJ60" i="21"/>
  <c r="AL60" i="21"/>
  <c r="I60" i="24"/>
  <c r="J60" i="24" s="1"/>
  <c r="S60" i="24"/>
  <c r="AA48" i="23"/>
  <c r="AB48" i="23" s="1"/>
  <c r="AC48" i="23" s="1"/>
  <c r="BA48" i="23"/>
  <c r="BK48" i="23"/>
  <c r="AD48" i="23"/>
  <c r="AN48" i="23"/>
  <c r="AZ48" i="23"/>
  <c r="AX48" i="23"/>
  <c r="AI48" i="23"/>
  <c r="AL48" i="23"/>
  <c r="AU48" i="23"/>
  <c r="BB59" i="24"/>
  <c r="AA59" i="24"/>
  <c r="AB59" i="24" s="1"/>
  <c r="AC59" i="24" s="1"/>
  <c r="BV59" i="24"/>
  <c r="AD59" i="24"/>
  <c r="BA59" i="24"/>
  <c r="AN59" i="24"/>
  <c r="BQ59" i="24"/>
  <c r="AJ59" i="24"/>
  <c r="BR59" i="24"/>
  <c r="BU59" i="24"/>
  <c r="AK59" i="24"/>
  <c r="AM59" i="24"/>
  <c r="BT59" i="24"/>
  <c r="I70" i="21"/>
  <c r="C26" i="8" s="1"/>
  <c r="L60" i="21"/>
  <c r="BO59" i="24"/>
  <c r="Z48" i="20"/>
  <c r="AH48" i="20" s="1"/>
  <c r="Y60" i="4"/>
  <c r="Y56" i="7"/>
  <c r="P57" i="7"/>
  <c r="D20" i="14"/>
  <c r="AO56" i="9"/>
  <c r="AQ51" i="10"/>
  <c r="AQ55" i="12"/>
  <c r="AT52" i="10"/>
  <c r="AM52" i="10"/>
  <c r="Z57" i="9"/>
  <c r="B58" i="9"/>
  <c r="J57" i="9"/>
  <c r="K57" i="9" s="1"/>
  <c r="L57" i="9" s="1"/>
  <c r="AN56" i="9"/>
  <c r="S53" i="10"/>
  <c r="I53" i="10"/>
  <c r="J56" i="12"/>
  <c r="K56" i="12" s="1"/>
  <c r="L56" i="12" s="1"/>
  <c r="I61" i="4"/>
  <c r="AM61" i="4"/>
  <c r="B62" i="4" s="1"/>
  <c r="AO61" i="4"/>
  <c r="D62" i="4" s="1"/>
  <c r="AW57" i="12"/>
  <c r="E58" i="12" s="1"/>
  <c r="V58" i="12" s="1"/>
  <c r="L60" i="4"/>
  <c r="I70" i="4"/>
  <c r="B11" i="8" s="1"/>
  <c r="H11" i="8" s="1"/>
  <c r="AH52" i="10"/>
  <c r="AY56" i="12"/>
  <c r="G57" i="12" s="1"/>
  <c r="Z56" i="12"/>
  <c r="AH56" i="12" s="1"/>
  <c r="AT56" i="12"/>
  <c r="B57" i="12" s="1"/>
  <c r="AR61" i="4"/>
  <c r="G62" i="4" s="1"/>
  <c r="AV57" i="12"/>
  <c r="D58" i="12" s="1"/>
  <c r="U58" i="12" s="1"/>
  <c r="BI53" i="10"/>
  <c r="G54" i="10" s="1"/>
  <c r="J57" i="7"/>
  <c r="K57" i="7" s="1"/>
  <c r="L57" i="7" s="1"/>
  <c r="S57" i="7"/>
  <c r="U57" i="7"/>
  <c r="V57" i="7"/>
  <c r="R57" i="7"/>
  <c r="AS61" i="4"/>
  <c r="H62" i="4" s="1"/>
  <c r="AA52" i="10"/>
  <c r="AB52" i="10" s="1"/>
  <c r="AC52" i="10" s="1"/>
  <c r="BA52" i="10"/>
  <c r="BK52" i="10"/>
  <c r="AD52" i="10"/>
  <c r="BL52" i="10"/>
  <c r="AN52" i="10"/>
  <c r="AZ52" i="10"/>
  <c r="AW52" i="10"/>
  <c r="AJ52" i="10"/>
  <c r="AK52" i="10"/>
  <c r="AV52" i="10"/>
  <c r="AY52" i="10"/>
  <c r="B58" i="7"/>
  <c r="AI57" i="7"/>
  <c r="AJ57" i="7" s="1"/>
  <c r="AZ57" i="12"/>
  <c r="H58" i="12" s="1"/>
  <c r="Y58" i="12" s="1"/>
  <c r="AP61" i="4"/>
  <c r="E62" i="4" s="1"/>
  <c r="I75" i="4" l="1"/>
  <c r="B13" i="8" s="1"/>
  <c r="S62" i="25"/>
  <c r="I74" i="25"/>
  <c r="I76" i="25" s="1"/>
  <c r="I75" i="25"/>
  <c r="AQ48" i="26"/>
  <c r="AN60" i="21"/>
  <c r="AO59" i="24"/>
  <c r="AO61" i="29"/>
  <c r="Z62" i="29"/>
  <c r="B63" i="29"/>
  <c r="S63" i="29" s="1"/>
  <c r="AN61" i="29"/>
  <c r="B49" i="26"/>
  <c r="S49" i="26" s="1"/>
  <c r="BL48" i="26"/>
  <c r="P62" i="25"/>
  <c r="V62" i="25"/>
  <c r="AE62" i="25"/>
  <c r="R62" i="25"/>
  <c r="AF62" i="25"/>
  <c r="Y61" i="25"/>
  <c r="AS62" i="25"/>
  <c r="H63" i="25" s="1"/>
  <c r="AM62" i="25"/>
  <c r="B63" i="25" s="1"/>
  <c r="J62" i="25"/>
  <c r="K62" i="25" s="1"/>
  <c r="L62" i="25" s="1"/>
  <c r="AR62" i="25"/>
  <c r="G63" i="25" s="1"/>
  <c r="AJ62" i="25"/>
  <c r="AP62" i="25"/>
  <c r="E63" i="25" s="1"/>
  <c r="AT62" i="25"/>
  <c r="AU62" i="25" s="1"/>
  <c r="AO62" i="25"/>
  <c r="D63" i="25" s="1"/>
  <c r="AC62" i="25"/>
  <c r="AI62" i="25"/>
  <c r="U62" i="25"/>
  <c r="AH62" i="25"/>
  <c r="AO48" i="23"/>
  <c r="AO60" i="21"/>
  <c r="AP60" i="21" s="1"/>
  <c r="AP59" i="24"/>
  <c r="BE48" i="23"/>
  <c r="C49" i="23" s="1"/>
  <c r="T49" i="23" s="1"/>
  <c r="BH48" i="23"/>
  <c r="G49" i="23" s="1"/>
  <c r="X49" i="23" s="1"/>
  <c r="BD48" i="23"/>
  <c r="BJ48" i="23"/>
  <c r="H49" i="23" s="1"/>
  <c r="Y49" i="23" s="1"/>
  <c r="Z55" i="22"/>
  <c r="AH55" i="22" s="1"/>
  <c r="Z61" i="21"/>
  <c r="AG61" i="21" s="1"/>
  <c r="B62" i="21"/>
  <c r="Z60" i="24"/>
  <c r="AP48" i="23"/>
  <c r="K60" i="24"/>
  <c r="I69" i="24"/>
  <c r="AT48" i="20"/>
  <c r="AA48" i="20"/>
  <c r="AB48" i="20" s="1"/>
  <c r="AC48" i="20" s="1"/>
  <c r="AD48" i="20"/>
  <c r="BA48" i="20"/>
  <c r="BK48" i="20"/>
  <c r="AI48" i="20"/>
  <c r="AU48" i="20"/>
  <c r="AZ48" i="20"/>
  <c r="AL48" i="20"/>
  <c r="AN48" i="20"/>
  <c r="AX48" i="20"/>
  <c r="P61" i="4"/>
  <c r="B24" i="14"/>
  <c r="AP56" i="9"/>
  <c r="AI61" i="4"/>
  <c r="AP52" i="10"/>
  <c r="X57" i="7"/>
  <c r="AO52" i="10"/>
  <c r="AM56" i="12"/>
  <c r="W57" i="7"/>
  <c r="R61" i="4"/>
  <c r="S61" i="4"/>
  <c r="AF61" i="4"/>
  <c r="AH61" i="4"/>
  <c r="U61" i="4"/>
  <c r="AC61" i="4"/>
  <c r="AE61" i="4"/>
  <c r="V61" i="4"/>
  <c r="AG57" i="9"/>
  <c r="AL57" i="9"/>
  <c r="I58" i="9"/>
  <c r="S58" i="9"/>
  <c r="AA57" i="9"/>
  <c r="AB57" i="9" s="1"/>
  <c r="AC57" i="9" s="1"/>
  <c r="AJ57" i="9"/>
  <c r="AM57" i="9"/>
  <c r="AD57" i="9"/>
  <c r="AI57" i="9"/>
  <c r="X54" i="10"/>
  <c r="X57" i="12"/>
  <c r="AB58" i="7"/>
  <c r="I58" i="7"/>
  <c r="S57" i="12"/>
  <c r="I57" i="12"/>
  <c r="J53" i="10"/>
  <c r="K53" i="10" s="1"/>
  <c r="L53" i="10" s="1"/>
  <c r="AZ58" i="12"/>
  <c r="H59" i="12" s="1"/>
  <c r="Y59" i="12" s="1"/>
  <c r="AA56" i="12"/>
  <c r="AB56" i="12" s="1"/>
  <c r="AC56" i="12" s="1"/>
  <c r="AD56" i="12"/>
  <c r="BV56" i="12"/>
  <c r="BB56" i="12"/>
  <c r="BA56" i="12"/>
  <c r="AN56" i="12"/>
  <c r="AJ56" i="12"/>
  <c r="AK56" i="12"/>
  <c r="BR56" i="12"/>
  <c r="BU56" i="12"/>
  <c r="BQ56" i="12"/>
  <c r="AT61" i="4"/>
  <c r="AU61" i="4" s="1"/>
  <c r="AJ61" i="4"/>
  <c r="J61" i="4"/>
  <c r="K61" i="4" s="1"/>
  <c r="L61" i="4" s="1"/>
  <c r="BD53" i="10"/>
  <c r="B54" i="10" s="1"/>
  <c r="Z53" i="10"/>
  <c r="AV58" i="12"/>
  <c r="D59" i="12" s="1"/>
  <c r="U59" i="12" s="1"/>
  <c r="BO56" i="12"/>
  <c r="BT56" i="12"/>
  <c r="AW58" i="12"/>
  <c r="E59" i="12" s="1"/>
  <c r="V59" i="12" s="1"/>
  <c r="I62" i="4"/>
  <c r="I74" i="4" s="1"/>
  <c r="I76" i="4" l="1"/>
  <c r="B12" i="8"/>
  <c r="AQ48" i="23"/>
  <c r="AP48" i="20"/>
  <c r="AQ59" i="24"/>
  <c r="AP61" i="29"/>
  <c r="I63" i="29"/>
  <c r="J63" i="29" s="1"/>
  <c r="K63" i="29" s="1"/>
  <c r="L63" i="29" s="1"/>
  <c r="AD62" i="29"/>
  <c r="AA62" i="29"/>
  <c r="AB62" i="29" s="1"/>
  <c r="AC62" i="29" s="1"/>
  <c r="AI62" i="29"/>
  <c r="AL62" i="29"/>
  <c r="AM62" i="29"/>
  <c r="AJ62" i="29"/>
  <c r="AG62" i="29"/>
  <c r="I49" i="26"/>
  <c r="J49" i="26" s="1"/>
  <c r="K49" i="26" s="1"/>
  <c r="L49" i="26" s="1"/>
  <c r="X62" i="25"/>
  <c r="W62" i="25"/>
  <c r="I63" i="25"/>
  <c r="R63" i="25" s="1"/>
  <c r="AZ60" i="24"/>
  <c r="H61" i="24" s="1"/>
  <c r="BA60" i="24"/>
  <c r="AA60" i="24"/>
  <c r="AB60" i="24" s="1"/>
  <c r="AC60" i="24" s="1"/>
  <c r="BV60" i="24"/>
  <c r="AD60" i="24"/>
  <c r="BR60" i="24"/>
  <c r="AK60" i="24"/>
  <c r="BT60" i="24"/>
  <c r="AM60" i="24"/>
  <c r="AJ60" i="24"/>
  <c r="BQ60" i="24"/>
  <c r="BU60" i="24"/>
  <c r="AN60" i="24"/>
  <c r="BO60" i="24"/>
  <c r="AH60" i="24"/>
  <c r="B49" i="23"/>
  <c r="BL48" i="23"/>
  <c r="S62" i="21"/>
  <c r="I62" i="21"/>
  <c r="J62" i="21" s="1"/>
  <c r="K62" i="21" s="1"/>
  <c r="L62" i="21" s="1"/>
  <c r="AD61" i="21"/>
  <c r="AA61" i="21"/>
  <c r="AB61" i="21" s="1"/>
  <c r="AC61" i="21" s="1"/>
  <c r="AM61" i="21"/>
  <c r="AJ61" i="21"/>
  <c r="AL61" i="21"/>
  <c r="AI61" i="21"/>
  <c r="L60" i="24"/>
  <c r="I70" i="24"/>
  <c r="BA55" i="22"/>
  <c r="AD55" i="22"/>
  <c r="BK55" i="22"/>
  <c r="AA55" i="22"/>
  <c r="AB55" i="22" s="1"/>
  <c r="AC55" i="22" s="1"/>
  <c r="AK55" i="22"/>
  <c r="AZ55" i="22"/>
  <c r="AN55" i="22"/>
  <c r="AM55" i="22"/>
  <c r="AJ55" i="22"/>
  <c r="AY55" i="22"/>
  <c r="AV55" i="22"/>
  <c r="AW55" i="22"/>
  <c r="AT55" i="22"/>
  <c r="AO48" i="20"/>
  <c r="AQ48" i="20" s="1"/>
  <c r="BJ48" i="20"/>
  <c r="H49" i="20" s="1"/>
  <c r="Y49" i="20" s="1"/>
  <c r="BH48" i="20"/>
  <c r="G49" i="20" s="1"/>
  <c r="X49" i="20" s="1"/>
  <c r="BE48" i="20"/>
  <c r="C49" i="20" s="1"/>
  <c r="T49" i="20" s="1"/>
  <c r="BD48" i="20"/>
  <c r="Y57" i="7"/>
  <c r="AF62" i="4"/>
  <c r="B25" i="14"/>
  <c r="AQ52" i="10"/>
  <c r="P58" i="7"/>
  <c r="D21" i="14"/>
  <c r="AO57" i="9"/>
  <c r="W61" i="4"/>
  <c r="X61" i="4"/>
  <c r="AP56" i="12"/>
  <c r="AO56" i="12"/>
  <c r="AH53" i="10"/>
  <c r="AM53" i="10"/>
  <c r="AN57" i="9"/>
  <c r="Z58" i="9"/>
  <c r="AL58" i="9" s="1"/>
  <c r="B59" i="9"/>
  <c r="J58" i="9"/>
  <c r="K58" i="9" s="1"/>
  <c r="L58" i="9" s="1"/>
  <c r="P62" i="4"/>
  <c r="BA53" i="10"/>
  <c r="AA53" i="10"/>
  <c r="AB53" i="10" s="1"/>
  <c r="AC53" i="10" s="1"/>
  <c r="AD53" i="10"/>
  <c r="BL53" i="10"/>
  <c r="BK53" i="10"/>
  <c r="AZ53" i="10"/>
  <c r="AN53" i="10"/>
  <c r="AK53" i="10"/>
  <c r="AV53" i="10"/>
  <c r="AJ53" i="10"/>
  <c r="AW53" i="10"/>
  <c r="AY53" i="10"/>
  <c r="U62" i="4"/>
  <c r="AZ59" i="12"/>
  <c r="H60" i="12" s="1"/>
  <c r="Y60" i="12" s="1"/>
  <c r="Z57" i="12"/>
  <c r="AH57" i="12" s="1"/>
  <c r="AT57" i="12"/>
  <c r="B58" i="12" s="1"/>
  <c r="V62" i="4"/>
  <c r="AW59" i="12"/>
  <c r="E60" i="12" s="1"/>
  <c r="V60" i="12" s="1"/>
  <c r="S54" i="10"/>
  <c r="I54" i="10"/>
  <c r="AH62" i="4"/>
  <c r="AE62" i="4"/>
  <c r="AY57" i="12"/>
  <c r="G58" i="12" s="1"/>
  <c r="AI62" i="4"/>
  <c r="AC62" i="4"/>
  <c r="AV59" i="12"/>
  <c r="D60" i="12" s="1"/>
  <c r="U60" i="12" s="1"/>
  <c r="AT53" i="10"/>
  <c r="R62" i="4"/>
  <c r="J58" i="7"/>
  <c r="K58" i="7" s="1"/>
  <c r="L58" i="7" s="1"/>
  <c r="S58" i="7"/>
  <c r="U58" i="7"/>
  <c r="R58" i="7"/>
  <c r="V58" i="7"/>
  <c r="AJ62" i="4"/>
  <c r="J62" i="4"/>
  <c r="K62" i="4" s="1"/>
  <c r="L62" i="4" s="1"/>
  <c r="AT62" i="4"/>
  <c r="J57" i="12"/>
  <c r="K57" i="12" s="1"/>
  <c r="L57" i="12" s="1"/>
  <c r="AI58" i="7"/>
  <c r="AJ58" i="7" s="1"/>
  <c r="B59" i="7"/>
  <c r="S62" i="4"/>
  <c r="AP55" i="22" l="1"/>
  <c r="BB60" i="24"/>
  <c r="Z63" i="29"/>
  <c r="B64" i="29"/>
  <c r="S64" i="29" s="1"/>
  <c r="AO62" i="29"/>
  <c r="AN62" i="29"/>
  <c r="Z49" i="26"/>
  <c r="AT49" i="26" s="1"/>
  <c r="Y62" i="25"/>
  <c r="AC63" i="25"/>
  <c r="AF63" i="25"/>
  <c r="S63" i="25"/>
  <c r="AE63" i="25"/>
  <c r="AI63" i="25"/>
  <c r="AH63" i="25"/>
  <c r="P63" i="25"/>
  <c r="AP63" i="25"/>
  <c r="E64" i="25" s="1"/>
  <c r="E65" i="25" s="1"/>
  <c r="AJ63" i="25"/>
  <c r="AO63" i="25"/>
  <c r="D64" i="25" s="1"/>
  <c r="D65" i="25" s="1"/>
  <c r="J63" i="25"/>
  <c r="K63" i="25" s="1"/>
  <c r="L63" i="25" s="1"/>
  <c r="AT63" i="25"/>
  <c r="AU63" i="25" s="1"/>
  <c r="AM63" i="25"/>
  <c r="B64" i="25" s="1"/>
  <c r="B65" i="25" s="1"/>
  <c r="AS63" i="25"/>
  <c r="H64" i="25" s="1"/>
  <c r="H65" i="25" s="1"/>
  <c r="AR63" i="25"/>
  <c r="G64" i="25" s="1"/>
  <c r="G65" i="25" s="1"/>
  <c r="U63" i="25"/>
  <c r="V63" i="25"/>
  <c r="AO61" i="21"/>
  <c r="S49" i="23"/>
  <c r="I49" i="23"/>
  <c r="J49" i="23" s="1"/>
  <c r="K49" i="23" s="1"/>
  <c r="L49" i="23" s="1"/>
  <c r="AO60" i="24"/>
  <c r="AP60" i="24"/>
  <c r="Z62" i="21"/>
  <c r="AG62" i="21" s="1"/>
  <c r="B63" i="21"/>
  <c r="Y61" i="24"/>
  <c r="I61" i="24"/>
  <c r="J61" i="24" s="1"/>
  <c r="K61" i="24" s="1"/>
  <c r="L61" i="24" s="1"/>
  <c r="BI55" i="22"/>
  <c r="G56" i="22" s="1"/>
  <c r="X56" i="22" s="1"/>
  <c r="BJ55" i="22"/>
  <c r="H56" i="22" s="1"/>
  <c r="Y56" i="22" s="1"/>
  <c r="BD55" i="22"/>
  <c r="BG55" i="22"/>
  <c r="E56" i="22" s="1"/>
  <c r="V56" i="22" s="1"/>
  <c r="BF55" i="22"/>
  <c r="D56" i="22" s="1"/>
  <c r="U56" i="22" s="1"/>
  <c r="AO55" i="22"/>
  <c r="AQ55" i="22" s="1"/>
  <c r="AN61" i="21"/>
  <c r="B49" i="20"/>
  <c r="BL48" i="20"/>
  <c r="Y61" i="4"/>
  <c r="AP57" i="9"/>
  <c r="X58" i="7"/>
  <c r="X62" i="4"/>
  <c r="AP53" i="10"/>
  <c r="AQ56" i="12"/>
  <c r="AO53" i="10"/>
  <c r="AM57" i="12"/>
  <c r="W58" i="7"/>
  <c r="BT57" i="12"/>
  <c r="S59" i="9"/>
  <c r="I59" i="9"/>
  <c r="AG58" i="9"/>
  <c r="AJ58" i="9"/>
  <c r="AD58" i="9"/>
  <c r="AM58" i="9"/>
  <c r="AA58" i="9"/>
  <c r="AB58" i="9" s="1"/>
  <c r="AC58" i="9" s="1"/>
  <c r="AI58" i="9"/>
  <c r="I59" i="7"/>
  <c r="AB59" i="7"/>
  <c r="BO57" i="12"/>
  <c r="AU62" i="4"/>
  <c r="AO62" i="4"/>
  <c r="D63" i="4" s="1"/>
  <c r="AP62" i="4"/>
  <c r="E63" i="4" s="1"/>
  <c r="AS62" i="4"/>
  <c r="H63" i="4" s="1"/>
  <c r="AR62" i="4"/>
  <c r="G63" i="4" s="1"/>
  <c r="AM62" i="4"/>
  <c r="X58" i="12"/>
  <c r="J54" i="10"/>
  <c r="K54" i="10" s="1"/>
  <c r="L54" i="10" s="1"/>
  <c r="S58" i="12"/>
  <c r="I58" i="12"/>
  <c r="Z54" i="10"/>
  <c r="AA57" i="12"/>
  <c r="AB57" i="12" s="1"/>
  <c r="AC57" i="12" s="1"/>
  <c r="BB57" i="12"/>
  <c r="BV57" i="12"/>
  <c r="BA57" i="12"/>
  <c r="AD57" i="12"/>
  <c r="BR57" i="12"/>
  <c r="BQ57" i="12"/>
  <c r="AK57" i="12"/>
  <c r="AJ57" i="12"/>
  <c r="BU57" i="12"/>
  <c r="AN57" i="12"/>
  <c r="W62" i="4"/>
  <c r="B63" i="4" l="1"/>
  <c r="AM67" i="4"/>
  <c r="S65" i="29"/>
  <c r="B65" i="29"/>
  <c r="AP61" i="21"/>
  <c r="AP62" i="29"/>
  <c r="I64" i="29"/>
  <c r="J64" i="29" s="1"/>
  <c r="K64" i="29" s="1"/>
  <c r="L64" i="29" s="1"/>
  <c r="AD63" i="29"/>
  <c r="AA63" i="29"/>
  <c r="AB63" i="29" s="1"/>
  <c r="AC63" i="29" s="1"/>
  <c r="AL63" i="29"/>
  <c r="AJ63" i="29"/>
  <c r="AI63" i="29"/>
  <c r="AM63" i="29"/>
  <c r="AG63" i="29"/>
  <c r="BK49" i="26"/>
  <c r="AD49" i="26"/>
  <c r="BA49" i="26"/>
  <c r="AA49" i="26"/>
  <c r="AB49" i="26" s="1"/>
  <c r="AC49" i="26" s="1"/>
  <c r="AY49" i="26"/>
  <c r="AI49" i="26"/>
  <c r="AM49" i="26"/>
  <c r="AU49" i="26"/>
  <c r="AN49" i="26"/>
  <c r="AZ49" i="26"/>
  <c r="AH49" i="26"/>
  <c r="W63" i="25"/>
  <c r="X63" i="25"/>
  <c r="I64" i="25"/>
  <c r="BG56" i="22"/>
  <c r="E57" i="22" s="1"/>
  <c r="V57" i="22" s="1"/>
  <c r="Z61" i="24"/>
  <c r="AN61" i="24" s="1"/>
  <c r="BF56" i="22"/>
  <c r="D57" i="22" s="1"/>
  <c r="U57" i="22" s="1"/>
  <c r="I63" i="21"/>
  <c r="J63" i="21" s="1"/>
  <c r="K63" i="21" s="1"/>
  <c r="L63" i="21" s="1"/>
  <c r="S63" i="21"/>
  <c r="AA62" i="21"/>
  <c r="AB62" i="21" s="1"/>
  <c r="AC62" i="21" s="1"/>
  <c r="AD62" i="21"/>
  <c r="AI62" i="21"/>
  <c r="AM62" i="21"/>
  <c r="AJ62" i="21"/>
  <c r="AL62" i="21"/>
  <c r="B56" i="22"/>
  <c r="BL55" i="22"/>
  <c r="BJ56" i="22"/>
  <c r="H57" i="22" s="1"/>
  <c r="Y57" i="22" s="1"/>
  <c r="AQ60" i="24"/>
  <c r="BI56" i="22"/>
  <c r="G57" i="22" s="1"/>
  <c r="X57" i="22" s="1"/>
  <c r="Z49" i="23"/>
  <c r="AT49" i="23" s="1"/>
  <c r="I49" i="20"/>
  <c r="J49" i="20" s="1"/>
  <c r="K49" i="20" s="1"/>
  <c r="L49" i="20" s="1"/>
  <c r="S49" i="20"/>
  <c r="AO58" i="9"/>
  <c r="AP57" i="12"/>
  <c r="Y58" i="7"/>
  <c r="Y62" i="4"/>
  <c r="P59" i="7"/>
  <c r="D22" i="14"/>
  <c r="AQ53" i="10"/>
  <c r="AO57" i="12"/>
  <c r="AT54" i="10"/>
  <c r="AM54" i="10"/>
  <c r="Z59" i="9"/>
  <c r="B60" i="9"/>
  <c r="AN58" i="9"/>
  <c r="J59" i="9"/>
  <c r="K59" i="9" s="1"/>
  <c r="L59" i="9" s="1"/>
  <c r="I63" i="4"/>
  <c r="AC63" i="4" s="1"/>
  <c r="AM63" i="4"/>
  <c r="B64" i="4" s="1"/>
  <c r="AO63" i="4"/>
  <c r="D64" i="4" s="1"/>
  <c r="D65" i="4" s="1"/>
  <c r="BK54" i="10"/>
  <c r="AA54" i="10"/>
  <c r="AB54" i="10" s="1"/>
  <c r="AC54" i="10" s="1"/>
  <c r="BA54" i="10"/>
  <c r="AD54" i="10"/>
  <c r="AZ54" i="10"/>
  <c r="AN54" i="10"/>
  <c r="AV54" i="10"/>
  <c r="AJ54" i="10"/>
  <c r="AW54" i="10"/>
  <c r="AK54" i="10"/>
  <c r="AY54" i="10"/>
  <c r="J58" i="12"/>
  <c r="K58" i="12" s="1"/>
  <c r="L58" i="12" s="1"/>
  <c r="AY58" i="12"/>
  <c r="G59" i="12" s="1"/>
  <c r="AR63" i="4"/>
  <c r="G64" i="4" s="1"/>
  <c r="G65" i="4" s="1"/>
  <c r="B60" i="7"/>
  <c r="AI59" i="7"/>
  <c r="AJ59" i="7" s="1"/>
  <c r="Z58" i="12"/>
  <c r="AH58" i="12" s="1"/>
  <c r="AT58" i="12"/>
  <c r="B59" i="12" s="1"/>
  <c r="AS63" i="4"/>
  <c r="H64" i="4" s="1"/>
  <c r="H65" i="4" s="1"/>
  <c r="AH54" i="10"/>
  <c r="AP63" i="4"/>
  <c r="E64" i="4" s="1"/>
  <c r="E65" i="4" s="1"/>
  <c r="J59" i="7"/>
  <c r="K59" i="7" s="1"/>
  <c r="L59" i="7" s="1"/>
  <c r="R59" i="7"/>
  <c r="S59" i="7"/>
  <c r="U59" i="7"/>
  <c r="V59" i="7"/>
  <c r="S64" i="25" l="1"/>
  <c r="BU61" i="24"/>
  <c r="I65" i="4"/>
  <c r="B65" i="4"/>
  <c r="Z64" i="29"/>
  <c r="AO63" i="29"/>
  <c r="AN63" i="29"/>
  <c r="AP49" i="26"/>
  <c r="AO49" i="26"/>
  <c r="BD49" i="26"/>
  <c r="BJ49" i="26"/>
  <c r="H50" i="26" s="1"/>
  <c r="Y50" i="26" s="1"/>
  <c r="BI49" i="26"/>
  <c r="G50" i="26" s="1"/>
  <c r="BE49" i="26"/>
  <c r="C50" i="26" s="1"/>
  <c r="U64" i="25"/>
  <c r="V64" i="25"/>
  <c r="Y63" i="25"/>
  <c r="AS64" i="25"/>
  <c r="AM64" i="25"/>
  <c r="J64" i="25"/>
  <c r="K64" i="25" s="1"/>
  <c r="L64" i="25" s="1"/>
  <c r="AT64" i="25"/>
  <c r="AU64" i="25" s="1"/>
  <c r="AR64" i="25"/>
  <c r="AJ64" i="25"/>
  <c r="AP64" i="25"/>
  <c r="AO64" i="25"/>
  <c r="R64" i="25"/>
  <c r="AH64" i="25"/>
  <c r="AC64" i="25"/>
  <c r="AE64" i="25"/>
  <c r="AF64" i="25"/>
  <c r="P64" i="25"/>
  <c r="AI64" i="25"/>
  <c r="AN62" i="21"/>
  <c r="AD49" i="23"/>
  <c r="AA49" i="23"/>
  <c r="AB49" i="23" s="1"/>
  <c r="AC49" i="23" s="1"/>
  <c r="BK49" i="23"/>
  <c r="BA49" i="23"/>
  <c r="AM49" i="23"/>
  <c r="AY49" i="23"/>
  <c r="AI49" i="23"/>
  <c r="AZ49" i="23"/>
  <c r="AN49" i="23"/>
  <c r="AU49" i="23"/>
  <c r="AH49" i="23"/>
  <c r="BJ57" i="22"/>
  <c r="H58" i="22" s="1"/>
  <c r="Y58" i="22" s="1"/>
  <c r="BQ61" i="24"/>
  <c r="AV61" i="24"/>
  <c r="D62" i="24" s="1"/>
  <c r="U62" i="24" s="1"/>
  <c r="AK61" i="24"/>
  <c r="BO61" i="24"/>
  <c r="AT61" i="24"/>
  <c r="B62" i="24" s="1"/>
  <c r="AJ61" i="24"/>
  <c r="AZ61" i="24"/>
  <c r="H62" i="24" s="1"/>
  <c r="Y62" i="24" s="1"/>
  <c r="BV61" i="24"/>
  <c r="BT61" i="24"/>
  <c r="AA61" i="24"/>
  <c r="AB61" i="24" s="1"/>
  <c r="AC61" i="24" s="1"/>
  <c r="AH61" i="24"/>
  <c r="BR61" i="24"/>
  <c r="BA61" i="24"/>
  <c r="AY61" i="24"/>
  <c r="G62" i="24" s="1"/>
  <c r="X62" i="24" s="1"/>
  <c r="AW61" i="24"/>
  <c r="E62" i="24" s="1"/>
  <c r="V62" i="24" s="1"/>
  <c r="AD61" i="24"/>
  <c r="AM61" i="24"/>
  <c r="Z63" i="21"/>
  <c r="AG63" i="21" s="1"/>
  <c r="B64" i="21"/>
  <c r="BI57" i="22"/>
  <c r="G58" i="22" s="1"/>
  <c r="X58" i="22" s="1"/>
  <c r="I56" i="22"/>
  <c r="J56" i="22" s="1"/>
  <c r="K56" i="22" s="1"/>
  <c r="L56" i="22" s="1"/>
  <c r="S56" i="22"/>
  <c r="BG57" i="22"/>
  <c r="E58" i="22" s="1"/>
  <c r="V58" i="22" s="1"/>
  <c r="AO62" i="21"/>
  <c r="AP62" i="21" s="1"/>
  <c r="BF57" i="22"/>
  <c r="D58" i="22" s="1"/>
  <c r="U58" i="22" s="1"/>
  <c r="Z49" i="20"/>
  <c r="AT49" i="20" s="1"/>
  <c r="AP58" i="9"/>
  <c r="AQ57" i="12"/>
  <c r="AI63" i="4"/>
  <c r="V63" i="4"/>
  <c r="U63" i="4"/>
  <c r="X59" i="7"/>
  <c r="P63" i="4"/>
  <c r="B26" i="14"/>
  <c r="AP54" i="10"/>
  <c r="AO54" i="10"/>
  <c r="AM58" i="12"/>
  <c r="W59" i="7"/>
  <c r="AF63" i="4"/>
  <c r="S63" i="4"/>
  <c r="AH63" i="4"/>
  <c r="AE63" i="4"/>
  <c r="AG59" i="9"/>
  <c r="AL59" i="9"/>
  <c r="I60" i="9"/>
  <c r="S60" i="9"/>
  <c r="AJ59" i="9"/>
  <c r="AA59" i="9"/>
  <c r="AB59" i="9" s="1"/>
  <c r="AC59" i="9" s="1"/>
  <c r="AM59" i="9"/>
  <c r="AD59" i="9"/>
  <c r="AI59" i="9"/>
  <c r="AP64" i="4"/>
  <c r="AA58" i="12"/>
  <c r="AB58" i="12" s="1"/>
  <c r="AC58" i="12" s="1"/>
  <c r="BV58" i="12"/>
  <c r="BB58" i="12"/>
  <c r="AD58" i="12"/>
  <c r="BA58" i="12"/>
  <c r="BU58" i="12"/>
  <c r="BR58" i="12"/>
  <c r="BQ58" i="12"/>
  <c r="AN58" i="12"/>
  <c r="AJ58" i="12"/>
  <c r="AK58" i="12"/>
  <c r="BO58" i="12"/>
  <c r="AR64" i="4"/>
  <c r="BD54" i="10"/>
  <c r="BF54" i="10"/>
  <c r="D55" i="10" s="1"/>
  <c r="U55" i="10" s="1"/>
  <c r="BG54" i="10"/>
  <c r="E55" i="10" s="1"/>
  <c r="V55" i="10" s="1"/>
  <c r="BI54" i="10"/>
  <c r="G55" i="10" s="1"/>
  <c r="BJ54" i="10"/>
  <c r="H55" i="10" s="1"/>
  <c r="Y55" i="10" s="1"/>
  <c r="AM64" i="4"/>
  <c r="I64" i="4"/>
  <c r="I71" i="4" s="1"/>
  <c r="I60" i="7"/>
  <c r="D23" i="14" s="1"/>
  <c r="BT58" i="12"/>
  <c r="AS64" i="4"/>
  <c r="S59" i="12"/>
  <c r="I59" i="12"/>
  <c r="X59" i="12"/>
  <c r="R63" i="4"/>
  <c r="AO64" i="4"/>
  <c r="AJ63" i="4"/>
  <c r="AT63" i="4"/>
  <c r="AU63" i="4" s="1"/>
  <c r="J63" i="4"/>
  <c r="K63" i="4" s="1"/>
  <c r="L63" i="4" s="1"/>
  <c r="AQ49" i="26" l="1"/>
  <c r="AP63" i="29"/>
  <c r="AD64" i="29"/>
  <c r="AA64" i="29"/>
  <c r="AB64" i="29" s="1"/>
  <c r="AC64" i="29" s="1"/>
  <c r="AJ64" i="29"/>
  <c r="AI64" i="29"/>
  <c r="AM64" i="29"/>
  <c r="AL64" i="29"/>
  <c r="AG64" i="29"/>
  <c r="B50" i="26"/>
  <c r="S50" i="26" s="1"/>
  <c r="BL49" i="26"/>
  <c r="W64" i="25"/>
  <c r="X64" i="25"/>
  <c r="AP49" i="23"/>
  <c r="AO49" i="23"/>
  <c r="AW62" i="24"/>
  <c r="E63" i="24" s="1"/>
  <c r="V63" i="24" s="1"/>
  <c r="AZ62" i="24"/>
  <c r="H63" i="24" s="1"/>
  <c r="Y63" i="24" s="1"/>
  <c r="AY62" i="24"/>
  <c r="G63" i="24" s="1"/>
  <c r="X63" i="24" s="1"/>
  <c r="I62" i="24"/>
  <c r="J62" i="24" s="1"/>
  <c r="K62" i="24" s="1"/>
  <c r="L62" i="24" s="1"/>
  <c r="S62" i="24"/>
  <c r="S64" i="21"/>
  <c r="S65" i="21" s="1"/>
  <c r="I64" i="21"/>
  <c r="J64" i="21" s="1"/>
  <c r="K64" i="21" s="1"/>
  <c r="L64" i="21" s="1"/>
  <c r="BJ49" i="23"/>
  <c r="H50" i="23" s="1"/>
  <c r="Y50" i="23" s="1"/>
  <c r="BI49" i="23"/>
  <c r="G50" i="23" s="1"/>
  <c r="X50" i="23" s="1"/>
  <c r="BD49" i="23"/>
  <c r="BE49" i="23"/>
  <c r="C50" i="23" s="1"/>
  <c r="T50" i="23" s="1"/>
  <c r="AD63" i="21"/>
  <c r="AA63" i="21"/>
  <c r="AB63" i="21" s="1"/>
  <c r="AC63" i="21" s="1"/>
  <c r="AL63" i="21"/>
  <c r="AI63" i="21"/>
  <c r="AJ63" i="21"/>
  <c r="AM63" i="21"/>
  <c r="AO61" i="24"/>
  <c r="AP61" i="24"/>
  <c r="BD56" i="22"/>
  <c r="B57" i="22" s="1"/>
  <c r="Z56" i="22"/>
  <c r="BB61" i="24"/>
  <c r="AV62" i="24"/>
  <c r="D63" i="24" s="1"/>
  <c r="U63" i="24" s="1"/>
  <c r="AH49" i="20"/>
  <c r="AA49" i="20"/>
  <c r="AB49" i="20" s="1"/>
  <c r="AC49" i="20" s="1"/>
  <c r="BA49" i="20"/>
  <c r="BK49" i="20"/>
  <c r="AD49" i="20"/>
  <c r="AU49" i="20"/>
  <c r="AN49" i="20"/>
  <c r="AI49" i="20"/>
  <c r="AM49" i="20"/>
  <c r="AY49" i="20"/>
  <c r="AZ49" i="20"/>
  <c r="V64" i="4"/>
  <c r="J64" i="4"/>
  <c r="K64" i="4" s="1"/>
  <c r="L64" i="4" s="1"/>
  <c r="Y59" i="7"/>
  <c r="AI64" i="4"/>
  <c r="AE64" i="4"/>
  <c r="R64" i="4"/>
  <c r="W63" i="4"/>
  <c r="AO59" i="9"/>
  <c r="X63" i="4"/>
  <c r="S64" i="4"/>
  <c r="B27" i="14"/>
  <c r="AP58" i="12"/>
  <c r="AQ54" i="10"/>
  <c r="AO58" i="12"/>
  <c r="AN59" i="9"/>
  <c r="Z60" i="9"/>
  <c r="B61" i="9"/>
  <c r="J60" i="9"/>
  <c r="AY59" i="12"/>
  <c r="G60" i="12" s="1"/>
  <c r="AH60" i="7"/>
  <c r="J60" i="7"/>
  <c r="U60" i="7"/>
  <c r="S60" i="7"/>
  <c r="R60" i="7"/>
  <c r="V60" i="7"/>
  <c r="J59" i="12"/>
  <c r="K59" i="12" s="1"/>
  <c r="L59" i="12" s="1"/>
  <c r="AC64" i="4"/>
  <c r="B55" i="10"/>
  <c r="BL54" i="10"/>
  <c r="AF64" i="4"/>
  <c r="Z59" i="12"/>
  <c r="BO59" i="12" s="1"/>
  <c r="AT59" i="12"/>
  <c r="B60" i="12" s="1"/>
  <c r="P64" i="4"/>
  <c r="X55" i="10"/>
  <c r="AH64" i="4"/>
  <c r="P60" i="7"/>
  <c r="AJ64" i="4"/>
  <c r="AT64" i="4"/>
  <c r="AU64" i="4" s="1"/>
  <c r="U64" i="4"/>
  <c r="B65" i="21" l="1"/>
  <c r="AO64" i="29"/>
  <c r="AN64" i="29"/>
  <c r="I50" i="26"/>
  <c r="J50" i="26" s="1"/>
  <c r="K50" i="26" s="1"/>
  <c r="L50" i="26" s="1"/>
  <c r="Y64" i="25"/>
  <c r="AN63" i="21"/>
  <c r="AO63" i="21"/>
  <c r="BL56" i="22"/>
  <c r="BA56" i="22"/>
  <c r="AD56" i="22"/>
  <c r="AA56" i="22"/>
  <c r="AB56" i="22" s="1"/>
  <c r="AC56" i="22" s="1"/>
  <c r="BK56" i="22"/>
  <c r="AJ56" i="22"/>
  <c r="AY56" i="22"/>
  <c r="AV56" i="22"/>
  <c r="AM56" i="22"/>
  <c r="AK56" i="22"/>
  <c r="AW56" i="22"/>
  <c r="AN56" i="22"/>
  <c r="AZ56" i="22"/>
  <c r="AW63" i="24"/>
  <c r="E64" i="24" s="1"/>
  <c r="V64" i="24" s="1"/>
  <c r="V65" i="24" s="1"/>
  <c r="AH56" i="22"/>
  <c r="S57" i="22"/>
  <c r="I57" i="22"/>
  <c r="J57" i="22" s="1"/>
  <c r="K57" i="22" s="1"/>
  <c r="L57" i="22" s="1"/>
  <c r="Z64" i="21"/>
  <c r="AG64" i="21" s="1"/>
  <c r="Z62" i="24"/>
  <c r="BO62" i="24" s="1"/>
  <c r="AT62" i="24"/>
  <c r="B63" i="24" s="1"/>
  <c r="AV63" i="24"/>
  <c r="D64" i="24" s="1"/>
  <c r="U64" i="24" s="1"/>
  <c r="U65" i="24" s="1"/>
  <c r="AQ61" i="24"/>
  <c r="AQ49" i="23"/>
  <c r="B50" i="23"/>
  <c r="BL49" i="23"/>
  <c r="AY63" i="24"/>
  <c r="G64" i="24" s="1"/>
  <c r="X64" i="24" s="1"/>
  <c r="X65" i="24" s="1"/>
  <c r="AZ63" i="24"/>
  <c r="H64" i="24" s="1"/>
  <c r="Y64" i="24" s="1"/>
  <c r="Y65" i="24" s="1"/>
  <c r="AT56" i="22"/>
  <c r="BD49" i="20"/>
  <c r="BJ49" i="20"/>
  <c r="H50" i="20" s="1"/>
  <c r="Y50" i="20" s="1"/>
  <c r="BI49" i="20"/>
  <c r="G50" i="20" s="1"/>
  <c r="X50" i="20" s="1"/>
  <c r="BE49" i="20"/>
  <c r="C50" i="20" s="1"/>
  <c r="T50" i="20" s="1"/>
  <c r="AP49" i="20"/>
  <c r="AO49" i="20"/>
  <c r="B28" i="14"/>
  <c r="AP59" i="9"/>
  <c r="Y63" i="4"/>
  <c r="X64" i="4"/>
  <c r="AQ58" i="12"/>
  <c r="AM59" i="12"/>
  <c r="X60" i="7"/>
  <c r="W60" i="7"/>
  <c r="AG60" i="9"/>
  <c r="AL60" i="9"/>
  <c r="AH59" i="12"/>
  <c r="K60" i="9"/>
  <c r="I74" i="9"/>
  <c r="I61" i="9"/>
  <c r="S61" i="9"/>
  <c r="AM60" i="9"/>
  <c r="AI60" i="9"/>
  <c r="AD60" i="9"/>
  <c r="AJ60" i="9"/>
  <c r="AA60" i="9"/>
  <c r="AB60" i="9" s="1"/>
  <c r="AC60" i="9" s="1"/>
  <c r="S55" i="10"/>
  <c r="I55" i="10"/>
  <c r="I69" i="7"/>
  <c r="D10" i="8" s="1"/>
  <c r="K60" i="7"/>
  <c r="S60" i="12"/>
  <c r="I60" i="12"/>
  <c r="H61" i="7"/>
  <c r="AI60" i="7"/>
  <c r="AJ60" i="7" s="1"/>
  <c r="W64" i="4"/>
  <c r="AA59" i="12"/>
  <c r="AB59" i="12" s="1"/>
  <c r="AC59" i="12" s="1"/>
  <c r="BA59" i="12"/>
  <c r="BB59" i="12"/>
  <c r="BV59" i="12"/>
  <c r="AD59" i="12"/>
  <c r="AN59" i="12"/>
  <c r="AK59" i="12"/>
  <c r="BQ59" i="12"/>
  <c r="BU59" i="12"/>
  <c r="BR59" i="12"/>
  <c r="AJ59" i="12"/>
  <c r="BT59" i="12"/>
  <c r="X60" i="12"/>
  <c r="AH62" i="24" l="1"/>
  <c r="AP64" i="29"/>
  <c r="Z50" i="26"/>
  <c r="AT50" i="26" s="1"/>
  <c r="AP63" i="21"/>
  <c r="AY64" i="24"/>
  <c r="G65" i="24" s="1"/>
  <c r="BD57" i="22"/>
  <c r="B58" i="22" s="1"/>
  <c r="Z57" i="22"/>
  <c r="AH57" i="22" s="1"/>
  <c r="AV64" i="24"/>
  <c r="D65" i="24" s="1"/>
  <c r="AA64" i="21"/>
  <c r="AB64" i="21" s="1"/>
  <c r="AC64" i="21" s="1"/>
  <c r="AD64" i="21"/>
  <c r="AJ64" i="21"/>
  <c r="AL64" i="21"/>
  <c r="AI64" i="21"/>
  <c r="AM64" i="21"/>
  <c r="I50" i="23"/>
  <c r="J50" i="23" s="1"/>
  <c r="K50" i="23" s="1"/>
  <c r="L50" i="23" s="1"/>
  <c r="S50" i="23"/>
  <c r="S63" i="24"/>
  <c r="I63" i="24"/>
  <c r="J63" i="24" s="1"/>
  <c r="K63" i="24" s="1"/>
  <c r="L63" i="24" s="1"/>
  <c r="AP56" i="22"/>
  <c r="AO56" i="22"/>
  <c r="AZ64" i="24"/>
  <c r="H65" i="24" s="1"/>
  <c r="AA62" i="24"/>
  <c r="AB62" i="24" s="1"/>
  <c r="AC62" i="24" s="1"/>
  <c r="BV62" i="24"/>
  <c r="BA62" i="24"/>
  <c r="AD62" i="24"/>
  <c r="BB62" i="24"/>
  <c r="AK62" i="24"/>
  <c r="AM62" i="24"/>
  <c r="BU62" i="24"/>
  <c r="BT62" i="24"/>
  <c r="BQ62" i="24"/>
  <c r="AN62" i="24"/>
  <c r="AJ62" i="24"/>
  <c r="BR62" i="24"/>
  <c r="AW64" i="24"/>
  <c r="E65" i="24" s="1"/>
  <c r="AQ49" i="20"/>
  <c r="B50" i="20"/>
  <c r="BL49" i="20"/>
  <c r="AO60" i="9"/>
  <c r="Y64" i="4"/>
  <c r="AP59" i="12"/>
  <c r="Y60" i="7"/>
  <c r="AO59" i="12"/>
  <c r="G10" i="8"/>
  <c r="F10" i="8"/>
  <c r="AN60" i="9"/>
  <c r="Z61" i="9"/>
  <c r="AL61" i="9" s="1"/>
  <c r="B62" i="9"/>
  <c r="J61" i="9"/>
  <c r="K61" i="9" s="1"/>
  <c r="L61" i="9" s="1"/>
  <c r="I75" i="9"/>
  <c r="L60" i="9"/>
  <c r="I70" i="7"/>
  <c r="D11" i="8" s="1"/>
  <c r="L60" i="7"/>
  <c r="J55" i="10"/>
  <c r="K55" i="10" s="1"/>
  <c r="L55" i="10" s="1"/>
  <c r="I61" i="7"/>
  <c r="J60" i="12"/>
  <c r="Z55" i="10"/>
  <c r="Z60" i="12"/>
  <c r="BO60" i="12" s="1"/>
  <c r="AP62" i="24" l="1"/>
  <c r="AQ56" i="22"/>
  <c r="AH50" i="26"/>
  <c r="BA50" i="26"/>
  <c r="AA50" i="26"/>
  <c r="AB50" i="26" s="1"/>
  <c r="AC50" i="26" s="1"/>
  <c r="BK50" i="26"/>
  <c r="AD50" i="26"/>
  <c r="AZ50" i="26"/>
  <c r="AU50" i="26"/>
  <c r="AN50" i="26"/>
  <c r="AI50" i="26"/>
  <c r="AY50" i="26"/>
  <c r="AM50" i="26"/>
  <c r="AT57" i="22"/>
  <c r="AN64" i="21"/>
  <c r="AO62" i="24"/>
  <c r="AQ62" i="24" s="1"/>
  <c r="AT63" i="24"/>
  <c r="B64" i="24" s="1"/>
  <c r="Z63" i="24"/>
  <c r="Z50" i="23"/>
  <c r="I58" i="22"/>
  <c r="J58" i="22" s="1"/>
  <c r="K58" i="22" s="1"/>
  <c r="L58" i="22" s="1"/>
  <c r="S58" i="22"/>
  <c r="AO64" i="21"/>
  <c r="BK57" i="22"/>
  <c r="BL57" i="22"/>
  <c r="AA57" i="22"/>
  <c r="AB57" i="22" s="1"/>
  <c r="AC57" i="22" s="1"/>
  <c r="AD57" i="22"/>
  <c r="BA57" i="22"/>
  <c r="AJ57" i="22"/>
  <c r="AK57" i="22"/>
  <c r="AZ57" i="22"/>
  <c r="AM57" i="22"/>
  <c r="AV57" i="22"/>
  <c r="AN57" i="22"/>
  <c r="AY57" i="22"/>
  <c r="AW57" i="22"/>
  <c r="I50" i="20"/>
  <c r="J50" i="20" s="1"/>
  <c r="K50" i="20" s="1"/>
  <c r="L50" i="20" s="1"/>
  <c r="S50" i="20"/>
  <c r="AM69" i="4"/>
  <c r="V61" i="7"/>
  <c r="D24" i="14"/>
  <c r="AP60" i="9"/>
  <c r="AQ59" i="12"/>
  <c r="AH55" i="10"/>
  <c r="AM55" i="10"/>
  <c r="AM60" i="12"/>
  <c r="G11" i="8"/>
  <c r="F11" i="8"/>
  <c r="I62" i="9"/>
  <c r="S62" i="9"/>
  <c r="AI61" i="9"/>
  <c r="AJ61" i="9"/>
  <c r="AA61" i="9"/>
  <c r="AB61" i="9" s="1"/>
  <c r="AC61" i="9" s="1"/>
  <c r="AM61" i="9"/>
  <c r="AD61" i="9"/>
  <c r="AG61" i="9"/>
  <c r="BT60" i="12"/>
  <c r="BK55" i="10"/>
  <c r="AD55" i="10"/>
  <c r="AA55" i="10"/>
  <c r="AB55" i="10" s="1"/>
  <c r="AC55" i="10" s="1"/>
  <c r="BA55" i="10"/>
  <c r="AJ55" i="10"/>
  <c r="AK55" i="10"/>
  <c r="AN55" i="10"/>
  <c r="AW55" i="10"/>
  <c r="AZ55" i="10"/>
  <c r="AV55" i="10"/>
  <c r="AY55" i="10"/>
  <c r="I74" i="12"/>
  <c r="D25" i="8" s="1"/>
  <c r="G25" i="8" s="1"/>
  <c r="K60" i="12"/>
  <c r="AT55" i="10"/>
  <c r="AZ60" i="12"/>
  <c r="H61" i="12" s="1"/>
  <c r="AA60" i="12"/>
  <c r="AB60" i="12" s="1"/>
  <c r="AC60" i="12" s="1"/>
  <c r="AD60" i="12"/>
  <c r="BV60" i="12"/>
  <c r="BA60" i="12"/>
  <c r="BQ60" i="12"/>
  <c r="BR60" i="12"/>
  <c r="AN60" i="12"/>
  <c r="AJ60" i="12"/>
  <c r="AK60" i="12"/>
  <c r="BU60" i="12"/>
  <c r="AH60" i="12"/>
  <c r="AG61" i="7"/>
  <c r="G62" i="7" s="1"/>
  <c r="AD61" i="7"/>
  <c r="D62" i="7" s="1"/>
  <c r="AH61" i="7"/>
  <c r="H62" i="7" s="1"/>
  <c r="AE61" i="7"/>
  <c r="E62" i="7" s="1"/>
  <c r="AB61" i="7"/>
  <c r="R61" i="7"/>
  <c r="S61" i="7"/>
  <c r="J61" i="7"/>
  <c r="K61" i="7" s="1"/>
  <c r="L61" i="7" s="1"/>
  <c r="U61" i="7"/>
  <c r="P61" i="7"/>
  <c r="AP64" i="21" l="1"/>
  <c r="AP50" i="26"/>
  <c r="AO50" i="26"/>
  <c r="BI50" i="26"/>
  <c r="G51" i="26" s="1"/>
  <c r="BE50" i="26"/>
  <c r="BD50" i="26"/>
  <c r="BJ50" i="26"/>
  <c r="H51" i="26" s="1"/>
  <c r="Y51" i="26" s="1"/>
  <c r="AO57" i="22"/>
  <c r="Z58" i="22"/>
  <c r="AT58" i="22" s="1"/>
  <c r="AP57" i="22"/>
  <c r="AA63" i="24"/>
  <c r="AB63" i="24" s="1"/>
  <c r="AC63" i="24" s="1"/>
  <c r="BB63" i="24"/>
  <c r="BV63" i="24"/>
  <c r="BA63" i="24"/>
  <c r="AD63" i="24"/>
  <c r="AN63" i="24"/>
  <c r="AK63" i="24"/>
  <c r="BU63" i="24"/>
  <c r="AJ63" i="24"/>
  <c r="BQ63" i="24"/>
  <c r="BT63" i="24"/>
  <c r="BR63" i="24"/>
  <c r="AM63" i="24"/>
  <c r="S64" i="24"/>
  <c r="S65" i="24" s="1"/>
  <c r="I64" i="24"/>
  <c r="J64" i="24" s="1"/>
  <c r="K64" i="24" s="1"/>
  <c r="L64" i="24" s="1"/>
  <c r="AH63" i="24"/>
  <c r="AA50" i="23"/>
  <c r="AB50" i="23" s="1"/>
  <c r="AC50" i="23" s="1"/>
  <c r="BA50" i="23"/>
  <c r="BK50" i="23"/>
  <c r="AD50" i="23"/>
  <c r="AI50" i="23"/>
  <c r="AU50" i="23"/>
  <c r="AM50" i="23"/>
  <c r="AY50" i="23"/>
  <c r="AN50" i="23"/>
  <c r="AZ50" i="23"/>
  <c r="BO63" i="24"/>
  <c r="AH50" i="23"/>
  <c r="AT50" i="23"/>
  <c r="Z50" i="20"/>
  <c r="AT50" i="20" s="1"/>
  <c r="B30" i="14"/>
  <c r="B29" i="14"/>
  <c r="AO61" i="9"/>
  <c r="AP55" i="10"/>
  <c r="AP60" i="12"/>
  <c r="X61" i="7"/>
  <c r="AO60" i="12"/>
  <c r="AO55" i="10"/>
  <c r="BB60" i="12"/>
  <c r="J62" i="9"/>
  <c r="K62" i="9" s="1"/>
  <c r="L62" i="9" s="1"/>
  <c r="AN61" i="9"/>
  <c r="Z62" i="9"/>
  <c r="B63" i="9"/>
  <c r="B62" i="7"/>
  <c r="AI61" i="7"/>
  <c r="AJ61" i="7" s="1"/>
  <c r="AE62" i="7"/>
  <c r="E63" i="7" s="1"/>
  <c r="Y61" i="12"/>
  <c r="I61" i="12"/>
  <c r="BD55" i="10"/>
  <c r="BF55" i="10"/>
  <c r="D56" i="10" s="1"/>
  <c r="U56" i="10" s="1"/>
  <c r="BG55" i="10"/>
  <c r="E56" i="10" s="1"/>
  <c r="V56" i="10" s="1"/>
  <c r="BI55" i="10"/>
  <c r="G56" i="10" s="1"/>
  <c r="BJ55" i="10"/>
  <c r="H56" i="10" s="1"/>
  <c r="Y56" i="10" s="1"/>
  <c r="W61" i="7"/>
  <c r="AD62" i="7"/>
  <c r="D63" i="7" s="1"/>
  <c r="AH62" i="7"/>
  <c r="H63" i="7" s="1"/>
  <c r="AG62" i="7"/>
  <c r="G63" i="7" s="1"/>
  <c r="L60" i="12"/>
  <c r="I75" i="12"/>
  <c r="D26" i="8" s="1"/>
  <c r="G26" i="8" s="1"/>
  <c r="AQ57" i="22" l="1"/>
  <c r="AQ50" i="26"/>
  <c r="B51" i="26"/>
  <c r="S51" i="26" s="1"/>
  <c r="BL50" i="26"/>
  <c r="E51" i="26"/>
  <c r="D51" i="26"/>
  <c r="AO63" i="24"/>
  <c r="AP63" i="24"/>
  <c r="AT64" i="24"/>
  <c r="B65" i="24" s="1"/>
  <c r="Z64" i="24"/>
  <c r="AH64" i="24" s="1"/>
  <c r="BJ50" i="23"/>
  <c r="H51" i="23" s="1"/>
  <c r="Y51" i="23" s="1"/>
  <c r="BD50" i="23"/>
  <c r="BE50" i="23"/>
  <c r="BI50" i="23"/>
  <c r="G51" i="23" s="1"/>
  <c r="X51" i="23" s="1"/>
  <c r="AO50" i="23"/>
  <c r="AP50" i="23"/>
  <c r="BA58" i="22"/>
  <c r="AD58" i="22"/>
  <c r="BK58" i="22"/>
  <c r="AA58" i="22"/>
  <c r="AB58" i="22" s="1"/>
  <c r="AC58" i="22" s="1"/>
  <c r="AK58" i="22"/>
  <c r="AJ58" i="22"/>
  <c r="AZ58" i="22"/>
  <c r="AW58" i="22"/>
  <c r="AV58" i="22"/>
  <c r="AN58" i="22"/>
  <c r="AY58" i="22"/>
  <c r="AM58" i="22"/>
  <c r="AH58" i="22"/>
  <c r="AH50" i="20"/>
  <c r="AD50" i="20"/>
  <c r="AA50" i="20"/>
  <c r="AB50" i="20" s="1"/>
  <c r="AC50" i="20" s="1"/>
  <c r="BK50" i="20"/>
  <c r="BA50" i="20"/>
  <c r="AU50" i="20"/>
  <c r="AN50" i="20"/>
  <c r="AI50" i="20"/>
  <c r="AZ50" i="20"/>
  <c r="AM50" i="20"/>
  <c r="AY50" i="20"/>
  <c r="Y61" i="7"/>
  <c r="AP61" i="9"/>
  <c r="AQ55" i="10"/>
  <c r="AQ60" i="12"/>
  <c r="AG62" i="9"/>
  <c r="AL62" i="9"/>
  <c r="I63" i="9"/>
  <c r="S63" i="9"/>
  <c r="AA62" i="9"/>
  <c r="AB62" i="9" s="1"/>
  <c r="AC62" i="9" s="1"/>
  <c r="AD62" i="9"/>
  <c r="AM62" i="9"/>
  <c r="AI62" i="9"/>
  <c r="AJ62" i="9"/>
  <c r="Z61" i="12"/>
  <c r="BF56" i="10"/>
  <c r="D57" i="10" s="1"/>
  <c r="U57" i="10" s="1"/>
  <c r="BG56" i="10"/>
  <c r="E57" i="10" s="1"/>
  <c r="V57" i="10" s="1"/>
  <c r="AD63" i="7"/>
  <c r="D64" i="7" s="1"/>
  <c r="D65" i="7" s="1"/>
  <c r="AG63" i="7"/>
  <c r="G64" i="7" s="1"/>
  <c r="G65" i="7" s="1"/>
  <c r="BJ56" i="10"/>
  <c r="H57" i="10" s="1"/>
  <c r="Y57" i="10" s="1"/>
  <c r="B56" i="10"/>
  <c r="BL55" i="10"/>
  <c r="AE63" i="7"/>
  <c r="E64" i="7" s="1"/>
  <c r="E65" i="7" s="1"/>
  <c r="AB62" i="7"/>
  <c r="I62" i="7"/>
  <c r="AH63" i="7"/>
  <c r="H64" i="7" s="1"/>
  <c r="H65" i="7" s="1"/>
  <c r="X56" i="10"/>
  <c r="J61" i="12"/>
  <c r="K61" i="12" s="1"/>
  <c r="L61" i="12" s="1"/>
  <c r="D25" i="14" l="1"/>
  <c r="I74" i="7"/>
  <c r="I75" i="7"/>
  <c r="D13" i="8" s="1"/>
  <c r="BO64" i="24"/>
  <c r="I51" i="26"/>
  <c r="J51" i="26" s="1"/>
  <c r="K51" i="26" s="1"/>
  <c r="L51" i="26" s="1"/>
  <c r="AQ63" i="24"/>
  <c r="AQ50" i="23"/>
  <c r="AP58" i="22"/>
  <c r="AO58" i="22"/>
  <c r="E51" i="23"/>
  <c r="V51" i="23" s="1"/>
  <c r="D51" i="23"/>
  <c r="U51" i="23" s="1"/>
  <c r="B51" i="23"/>
  <c r="BL50" i="23"/>
  <c r="BF58" i="22"/>
  <c r="D59" i="22" s="1"/>
  <c r="U59" i="22" s="1"/>
  <c r="BD58" i="22"/>
  <c r="BJ58" i="22"/>
  <c r="H59" i="22" s="1"/>
  <c r="Y59" i="22" s="1"/>
  <c r="BG58" i="22"/>
  <c r="E59" i="22" s="1"/>
  <c r="V59" i="22" s="1"/>
  <c r="BI58" i="22"/>
  <c r="G59" i="22" s="1"/>
  <c r="X59" i="22" s="1"/>
  <c r="BV64" i="24"/>
  <c r="AA64" i="24"/>
  <c r="AB64" i="24" s="1"/>
  <c r="AC64" i="24" s="1"/>
  <c r="BB64" i="24"/>
  <c r="AD64" i="24"/>
  <c r="BA64" i="24"/>
  <c r="AJ64" i="24"/>
  <c r="BT64" i="24"/>
  <c r="BU64" i="24"/>
  <c r="BQ64" i="24"/>
  <c r="AM64" i="24"/>
  <c r="BR64" i="24"/>
  <c r="AK64" i="24"/>
  <c r="AN64" i="24"/>
  <c r="I73" i="4"/>
  <c r="AP50" i="20"/>
  <c r="AO50" i="20"/>
  <c r="BJ50" i="20"/>
  <c r="H51" i="20" s="1"/>
  <c r="Y51" i="20" s="1"/>
  <c r="BI50" i="20"/>
  <c r="G51" i="20" s="1"/>
  <c r="X51" i="20" s="1"/>
  <c r="BE50" i="20"/>
  <c r="BD50" i="20"/>
  <c r="AO62" i="9"/>
  <c r="BU61" i="12"/>
  <c r="AM61" i="12"/>
  <c r="AN62" i="9"/>
  <c r="J63" i="9"/>
  <c r="K63" i="9" s="1"/>
  <c r="L63" i="9" s="1"/>
  <c r="Z63" i="9"/>
  <c r="B64" i="9"/>
  <c r="J62" i="7"/>
  <c r="K62" i="7" s="1"/>
  <c r="L62" i="7" s="1"/>
  <c r="V62" i="7"/>
  <c r="U62" i="7"/>
  <c r="S62" i="7"/>
  <c r="R62" i="7"/>
  <c r="AE64" i="7"/>
  <c r="AG64" i="7"/>
  <c r="BF57" i="10"/>
  <c r="D58" i="10" s="1"/>
  <c r="U58" i="10" s="1"/>
  <c r="BJ57" i="10"/>
  <c r="H58" i="10" s="1"/>
  <c r="Y58" i="10" s="1"/>
  <c r="BG57" i="10"/>
  <c r="E58" i="10" s="1"/>
  <c r="V58" i="10" s="1"/>
  <c r="AN61" i="12"/>
  <c r="P62" i="7"/>
  <c r="S56" i="10"/>
  <c r="I56" i="10"/>
  <c r="AD64" i="7"/>
  <c r="B63" i="7"/>
  <c r="AI62" i="7"/>
  <c r="AJ62" i="7" s="1"/>
  <c r="BI56" i="10"/>
  <c r="G57" i="10" s="1"/>
  <c r="AH64" i="7"/>
  <c r="AV61" i="12"/>
  <c r="D62" i="12" s="1"/>
  <c r="U62" i="12" s="1"/>
  <c r="AW61" i="12"/>
  <c r="E62" i="12" s="1"/>
  <c r="V62" i="12" s="1"/>
  <c r="AY61" i="12"/>
  <c r="G62" i="12" s="1"/>
  <c r="AZ61" i="12"/>
  <c r="H62" i="12" s="1"/>
  <c r="Y62" i="12" s="1"/>
  <c r="AT61" i="12"/>
  <c r="B62" i="12" s="1"/>
  <c r="AA61" i="12"/>
  <c r="AB61" i="12" s="1"/>
  <c r="AC61" i="12" s="1"/>
  <c r="BA61" i="12"/>
  <c r="BT61" i="12"/>
  <c r="BQ61" i="12"/>
  <c r="AJ61" i="12"/>
  <c r="AH61" i="12"/>
  <c r="AD61" i="12"/>
  <c r="BO61" i="12"/>
  <c r="BR61" i="12"/>
  <c r="AK61" i="12"/>
  <c r="BV61" i="12"/>
  <c r="I76" i="7" l="1"/>
  <c r="D12" i="8"/>
  <c r="Z51" i="26"/>
  <c r="AT51" i="26" s="1"/>
  <c r="AO64" i="24"/>
  <c r="BF59" i="22"/>
  <c r="D60" i="22" s="1"/>
  <c r="U60" i="22" s="1"/>
  <c r="AP64" i="24"/>
  <c r="I51" i="23"/>
  <c r="J51" i="23" s="1"/>
  <c r="K51" i="23" s="1"/>
  <c r="L51" i="23" s="1"/>
  <c r="S51" i="23"/>
  <c r="BI59" i="22"/>
  <c r="G60" i="22" s="1"/>
  <c r="X60" i="22" s="1"/>
  <c r="BG59" i="22"/>
  <c r="E60" i="22" s="1"/>
  <c r="V60" i="22" s="1"/>
  <c r="BJ59" i="22"/>
  <c r="H60" i="22" s="1"/>
  <c r="Y60" i="22" s="1"/>
  <c r="B59" i="22"/>
  <c r="BL58" i="22"/>
  <c r="AQ58" i="22"/>
  <c r="I67" i="4"/>
  <c r="B8" i="8" s="1"/>
  <c r="B31" i="14"/>
  <c r="AQ50" i="20"/>
  <c r="D51" i="20"/>
  <c r="U51" i="20" s="1"/>
  <c r="E51" i="20"/>
  <c r="V51" i="20" s="1"/>
  <c r="B51" i="20"/>
  <c r="BL50" i="20"/>
  <c r="AP62" i="9"/>
  <c r="AP61" i="12"/>
  <c r="AO61" i="12"/>
  <c r="W62" i="7"/>
  <c r="X62" i="7"/>
  <c r="AG63" i="9"/>
  <c r="AL63" i="9"/>
  <c r="AD63" i="9"/>
  <c r="AJ63" i="9"/>
  <c r="AI63" i="9"/>
  <c r="AA63" i="9"/>
  <c r="AB63" i="9" s="1"/>
  <c r="AC63" i="9" s="1"/>
  <c r="AM63" i="9"/>
  <c r="S64" i="9"/>
  <c r="B65" i="9" s="1"/>
  <c r="I64" i="9"/>
  <c r="AW62" i="12"/>
  <c r="E63" i="12" s="1"/>
  <c r="V63" i="12" s="1"/>
  <c r="AW63" i="12" s="1"/>
  <c r="AZ62" i="12"/>
  <c r="H63" i="12" s="1"/>
  <c r="Y63" i="12" s="1"/>
  <c r="AZ63" i="12" s="1"/>
  <c r="Z56" i="10"/>
  <c r="AM56" i="10" s="1"/>
  <c r="BD56" i="10"/>
  <c r="B57" i="10" s="1"/>
  <c r="BB61" i="12"/>
  <c r="X62" i="12"/>
  <c r="AB63" i="7"/>
  <c r="I63" i="7"/>
  <c r="S62" i="12"/>
  <c r="I62" i="12"/>
  <c r="AV62" i="12"/>
  <c r="D63" i="12" s="1"/>
  <c r="U63" i="12" s="1"/>
  <c r="AV63" i="12" s="1"/>
  <c r="X57" i="10"/>
  <c r="J56" i="10"/>
  <c r="K56" i="10" s="1"/>
  <c r="L56" i="10" s="1"/>
  <c r="B6" i="8" l="1"/>
  <c r="H6" i="8" s="1"/>
  <c r="I66" i="4"/>
  <c r="I68" i="4" s="1"/>
  <c r="B9" i="8" s="1"/>
  <c r="H9" i="8" s="1"/>
  <c r="B14" i="8"/>
  <c r="AQ64" i="24"/>
  <c r="AA51" i="26"/>
  <c r="AB51" i="26" s="1"/>
  <c r="AC51" i="26" s="1"/>
  <c r="BA51" i="26"/>
  <c r="AD51" i="26"/>
  <c r="BK51" i="26"/>
  <c r="AN51" i="26"/>
  <c r="AZ51" i="26"/>
  <c r="AY51" i="26"/>
  <c r="AM51" i="26"/>
  <c r="AW51" i="26"/>
  <c r="AK51" i="26"/>
  <c r="AV51" i="26"/>
  <c r="AJ51" i="26"/>
  <c r="AH51" i="26"/>
  <c r="S59" i="22"/>
  <c r="I59" i="22"/>
  <c r="J59" i="22" s="1"/>
  <c r="K59" i="22" s="1"/>
  <c r="L59" i="22" s="1"/>
  <c r="Z51" i="23"/>
  <c r="AT51" i="23" s="1"/>
  <c r="I72" i="4"/>
  <c r="B7" i="8"/>
  <c r="H7" i="8" s="1"/>
  <c r="S51" i="20"/>
  <c r="I51" i="20"/>
  <c r="J51" i="20" s="1"/>
  <c r="K51" i="20" s="1"/>
  <c r="L51" i="20" s="1"/>
  <c r="H8" i="8"/>
  <c r="O8" i="8"/>
  <c r="B2" i="18"/>
  <c r="O9" i="8"/>
  <c r="I65" i="9"/>
  <c r="J65" i="9" s="1"/>
  <c r="K65" i="9" s="1"/>
  <c r="L65" i="9" s="1"/>
  <c r="S65" i="9"/>
  <c r="AQ61" i="12"/>
  <c r="P63" i="7"/>
  <c r="D26" i="14"/>
  <c r="AO63" i="9"/>
  <c r="Y62" i="7"/>
  <c r="AN63" i="9"/>
  <c r="J64" i="9"/>
  <c r="K64" i="9" s="1"/>
  <c r="L64" i="9" s="1"/>
  <c r="Z64" i="9"/>
  <c r="AL64" i="9" s="1"/>
  <c r="Z62" i="12"/>
  <c r="BO62" i="12" s="1"/>
  <c r="AT62" i="12"/>
  <c r="B63" i="12" s="1"/>
  <c r="S57" i="10"/>
  <c r="I57" i="10"/>
  <c r="H64" i="12"/>
  <c r="Y64" i="12" s="1"/>
  <c r="AZ64" i="12" s="1"/>
  <c r="H65" i="12" s="1"/>
  <c r="Y65" i="12" s="1"/>
  <c r="J63" i="7"/>
  <c r="K63" i="7" s="1"/>
  <c r="L63" i="7" s="1"/>
  <c r="U63" i="7"/>
  <c r="S63" i="7"/>
  <c r="V63" i="7"/>
  <c r="R63" i="7"/>
  <c r="BL56" i="10"/>
  <c r="BK56" i="10"/>
  <c r="AD56" i="10"/>
  <c r="AA56" i="10"/>
  <c r="AB56" i="10" s="1"/>
  <c r="AC56" i="10" s="1"/>
  <c r="BA56" i="10"/>
  <c r="AJ56" i="10"/>
  <c r="AK56" i="10"/>
  <c r="AN56" i="10"/>
  <c r="AV56" i="10"/>
  <c r="AW56" i="10"/>
  <c r="AZ56" i="10"/>
  <c r="AY56" i="10"/>
  <c r="D64" i="12"/>
  <c r="U64" i="12" s="1"/>
  <c r="AV64" i="12" s="1"/>
  <c r="D65" i="12" s="1"/>
  <c r="U65" i="12" s="1"/>
  <c r="B64" i="7"/>
  <c r="B65" i="7" s="1"/>
  <c r="AI63" i="7"/>
  <c r="AJ63" i="7" s="1"/>
  <c r="AY62" i="12"/>
  <c r="G63" i="12" s="1"/>
  <c r="AT56" i="10"/>
  <c r="BI57" i="10"/>
  <c r="G58" i="10" s="1"/>
  <c r="J62" i="12"/>
  <c r="K62" i="12" s="1"/>
  <c r="L62" i="12" s="1"/>
  <c r="AH56" i="10"/>
  <c r="E64" i="12"/>
  <c r="V64" i="12" s="1"/>
  <c r="AW64" i="12" s="1"/>
  <c r="E65" i="12" s="1"/>
  <c r="AH51" i="23" l="1"/>
  <c r="I75" i="29"/>
  <c r="AP51" i="26"/>
  <c r="AO51" i="26"/>
  <c r="BJ51" i="26"/>
  <c r="H52" i="26" s="1"/>
  <c r="Y52" i="26" s="1"/>
  <c r="BD51" i="26"/>
  <c r="BI51" i="26"/>
  <c r="G52" i="26" s="1"/>
  <c r="BG51" i="26"/>
  <c r="E52" i="26" s="1"/>
  <c r="BF51" i="26"/>
  <c r="D52" i="26" s="1"/>
  <c r="I67" i="25"/>
  <c r="I73" i="25"/>
  <c r="Z59" i="22"/>
  <c r="AH59" i="22" s="1"/>
  <c r="BD59" i="22"/>
  <c r="B60" i="22" s="1"/>
  <c r="AA51" i="23"/>
  <c r="AB51" i="23" s="1"/>
  <c r="AC51" i="23" s="1"/>
  <c r="BK51" i="23"/>
  <c r="AD51" i="23"/>
  <c r="BA51" i="23"/>
  <c r="AM51" i="23"/>
  <c r="AZ51" i="23"/>
  <c r="AN51" i="23"/>
  <c r="AY51" i="23"/>
  <c r="AV51" i="23"/>
  <c r="AW51" i="23"/>
  <c r="AJ51" i="23"/>
  <c r="AK51" i="23"/>
  <c r="Z51" i="20"/>
  <c r="AH51" i="20" s="1"/>
  <c r="B66" i="9"/>
  <c r="Z65" i="9"/>
  <c r="V65" i="12"/>
  <c r="AV65" i="12"/>
  <c r="D66" i="12" s="1"/>
  <c r="U66" i="12" s="1"/>
  <c r="AZ65" i="12"/>
  <c r="H66" i="12" s="1"/>
  <c r="Y66" i="12" s="1"/>
  <c r="AP56" i="10"/>
  <c r="W63" i="7"/>
  <c r="AP63" i="9"/>
  <c r="AM62" i="12"/>
  <c r="AO56" i="10"/>
  <c r="X63" i="7"/>
  <c r="BT62" i="12"/>
  <c r="AA64" i="9"/>
  <c r="AB64" i="9" s="1"/>
  <c r="AC64" i="9" s="1"/>
  <c r="AJ64" i="9"/>
  <c r="AM64" i="9"/>
  <c r="AD64" i="9"/>
  <c r="AI64" i="9"/>
  <c r="AG64" i="9"/>
  <c r="X63" i="12"/>
  <c r="AY63" i="12" s="1"/>
  <c r="AH62" i="12"/>
  <c r="J57" i="10"/>
  <c r="K57" i="10" s="1"/>
  <c r="L57" i="10" s="1"/>
  <c r="X58" i="10"/>
  <c r="AB64" i="7"/>
  <c r="I64" i="7"/>
  <c r="BD57" i="10"/>
  <c r="B58" i="10" s="1"/>
  <c r="Z57" i="10"/>
  <c r="AM57" i="10" s="1"/>
  <c r="S63" i="12"/>
  <c r="AT63" i="12" s="1"/>
  <c r="I63" i="12"/>
  <c r="AA62" i="12"/>
  <c r="AB62" i="12" s="1"/>
  <c r="AC62" i="12" s="1"/>
  <c r="AD62" i="12"/>
  <c r="BV62" i="12"/>
  <c r="BB62" i="12"/>
  <c r="BA62" i="12"/>
  <c r="AN62" i="12"/>
  <c r="BQ62" i="12"/>
  <c r="BR62" i="12"/>
  <c r="BU62" i="12"/>
  <c r="AJ62" i="12"/>
  <c r="AK62" i="12"/>
  <c r="I65" i="25" l="1"/>
  <c r="I71" i="25" s="1"/>
  <c r="AM65" i="25"/>
  <c r="AS65" i="25"/>
  <c r="AQ51" i="26"/>
  <c r="I65" i="29"/>
  <c r="Z65" i="29"/>
  <c r="I66" i="29" s="1"/>
  <c r="I68" i="29" s="1"/>
  <c r="I67" i="29"/>
  <c r="B52" i="26"/>
  <c r="S52" i="26" s="1"/>
  <c r="BL51" i="26"/>
  <c r="AO51" i="23"/>
  <c r="AP51" i="23"/>
  <c r="BI51" i="23"/>
  <c r="G52" i="23" s="1"/>
  <c r="X52" i="23" s="1"/>
  <c r="BD51" i="23"/>
  <c r="BJ51" i="23"/>
  <c r="H52" i="23" s="1"/>
  <c r="Y52" i="23" s="1"/>
  <c r="BG51" i="23"/>
  <c r="E52" i="23" s="1"/>
  <c r="V52" i="23" s="1"/>
  <c r="BF51" i="23"/>
  <c r="D52" i="23" s="1"/>
  <c r="U52" i="23" s="1"/>
  <c r="S60" i="22"/>
  <c r="I60" i="22"/>
  <c r="J60" i="22" s="1"/>
  <c r="BL59" i="22"/>
  <c r="AA59" i="22"/>
  <c r="AB59" i="22" s="1"/>
  <c r="AC59" i="22" s="1"/>
  <c r="BK59" i="22"/>
  <c r="AD59" i="22"/>
  <c r="BA59" i="22"/>
  <c r="AJ59" i="22"/>
  <c r="AK59" i="22"/>
  <c r="AW59" i="22"/>
  <c r="AY59" i="22"/>
  <c r="AM59" i="22"/>
  <c r="AZ59" i="22"/>
  <c r="AV59" i="22"/>
  <c r="AN59" i="22"/>
  <c r="AT59" i="22"/>
  <c r="AT51" i="20"/>
  <c r="AD51" i="20"/>
  <c r="BA51" i="20"/>
  <c r="BK51" i="20"/>
  <c r="AA51" i="20"/>
  <c r="AB51" i="20" s="1"/>
  <c r="AC51" i="20" s="1"/>
  <c r="AZ51" i="20"/>
  <c r="AM51" i="20"/>
  <c r="AY51" i="20"/>
  <c r="AN51" i="20"/>
  <c r="AK51" i="20"/>
  <c r="AW51" i="20"/>
  <c r="AV51" i="20"/>
  <c r="AJ51" i="20"/>
  <c r="AO64" i="9"/>
  <c r="Y63" i="7"/>
  <c r="AQ56" i="10"/>
  <c r="AD65" i="9"/>
  <c r="AA65" i="9"/>
  <c r="AB65" i="9" s="1"/>
  <c r="AC65" i="9" s="1"/>
  <c r="AJ65" i="9"/>
  <c r="AM65" i="9"/>
  <c r="AI65" i="9"/>
  <c r="AL65" i="9"/>
  <c r="S66" i="9"/>
  <c r="B67" i="9" s="1"/>
  <c r="I66" i="9"/>
  <c r="J66" i="9" s="1"/>
  <c r="K66" i="9" s="1"/>
  <c r="L66" i="9" s="1"/>
  <c r="AG65" i="9"/>
  <c r="AV66" i="12"/>
  <c r="D67" i="12" s="1"/>
  <c r="U67" i="12" s="1"/>
  <c r="AZ66" i="12"/>
  <c r="H67" i="12" s="1"/>
  <c r="Y67" i="12" s="1"/>
  <c r="AW65" i="12"/>
  <c r="E66" i="12" s="1"/>
  <c r="V66" i="12" s="1"/>
  <c r="P64" i="7"/>
  <c r="D27" i="14"/>
  <c r="AP62" i="12"/>
  <c r="AO62" i="12"/>
  <c r="AN64" i="9"/>
  <c r="BA57" i="10"/>
  <c r="AD57" i="10"/>
  <c r="BK57" i="10"/>
  <c r="AA57" i="10"/>
  <c r="AB57" i="10" s="1"/>
  <c r="AC57" i="10" s="1"/>
  <c r="BL57" i="10"/>
  <c r="AZ57" i="10"/>
  <c r="AK57" i="10"/>
  <c r="AV57" i="10"/>
  <c r="AN57" i="10"/>
  <c r="AJ57" i="10"/>
  <c r="AW57" i="10"/>
  <c r="AY57" i="10"/>
  <c r="G64" i="12"/>
  <c r="J63" i="12"/>
  <c r="K63" i="12" s="1"/>
  <c r="L63" i="12" s="1"/>
  <c r="S58" i="10"/>
  <c r="I58" i="10"/>
  <c r="AI64" i="7"/>
  <c r="AJ64" i="7" s="1"/>
  <c r="B64" i="12"/>
  <c r="Z63" i="12"/>
  <c r="AH57" i="10"/>
  <c r="J64" i="7"/>
  <c r="K64" i="7" s="1"/>
  <c r="L64" i="7" s="1"/>
  <c r="S64" i="7"/>
  <c r="R64" i="7"/>
  <c r="U64" i="7"/>
  <c r="V64" i="7"/>
  <c r="AT57" i="10"/>
  <c r="I76" i="29" l="1"/>
  <c r="I77" i="29"/>
  <c r="AO59" i="22"/>
  <c r="I73" i="29"/>
  <c r="I72" i="29"/>
  <c r="I52" i="26"/>
  <c r="J52" i="26" s="1"/>
  <c r="K52" i="26" s="1"/>
  <c r="L52" i="26" s="1"/>
  <c r="I72" i="25"/>
  <c r="I66" i="25"/>
  <c r="I68" i="25" s="1"/>
  <c r="AQ51" i="23"/>
  <c r="I75" i="21"/>
  <c r="Z60" i="22"/>
  <c r="AT60" i="22" s="1"/>
  <c r="AP59" i="22"/>
  <c r="B52" i="23"/>
  <c r="BL51" i="23"/>
  <c r="I69" i="22"/>
  <c r="K60" i="22"/>
  <c r="AO51" i="20"/>
  <c r="BD51" i="20"/>
  <c r="BJ51" i="20"/>
  <c r="H52" i="20" s="1"/>
  <c r="Y52" i="20" s="1"/>
  <c r="BI51" i="20"/>
  <c r="G52" i="20" s="1"/>
  <c r="X52" i="20" s="1"/>
  <c r="BG51" i="20"/>
  <c r="E52" i="20" s="1"/>
  <c r="V52" i="20" s="1"/>
  <c r="BF51" i="20"/>
  <c r="D52" i="20" s="1"/>
  <c r="U52" i="20" s="1"/>
  <c r="AZ67" i="12"/>
  <c r="AV67" i="12"/>
  <c r="AP51" i="20"/>
  <c r="S67" i="9"/>
  <c r="B68" i="9" s="1"/>
  <c r="I67" i="9"/>
  <c r="J67" i="9" s="1"/>
  <c r="K67" i="9" s="1"/>
  <c r="L67" i="9" s="1"/>
  <c r="AP64" i="9"/>
  <c r="AO65" i="9"/>
  <c r="D28" i="14"/>
  <c r="BO63" i="12"/>
  <c r="BA63" i="12"/>
  <c r="BB63" i="12"/>
  <c r="Z66" i="9"/>
  <c r="AG66" i="9" s="1"/>
  <c r="AN65" i="9"/>
  <c r="AW66" i="12"/>
  <c r="E67" i="12" s="1"/>
  <c r="AP57" i="10"/>
  <c r="AQ62" i="12"/>
  <c r="X64" i="7"/>
  <c r="AO57" i="10"/>
  <c r="AM63" i="12"/>
  <c r="W64" i="7"/>
  <c r="AH63" i="12"/>
  <c r="AA63" i="12"/>
  <c r="AB63" i="12" s="1"/>
  <c r="AC63" i="12" s="1"/>
  <c r="AD63" i="12"/>
  <c r="BV63" i="12"/>
  <c r="AN63" i="12"/>
  <c r="BU63" i="12"/>
  <c r="AJ63" i="12"/>
  <c r="BQ63" i="12"/>
  <c r="BR63" i="12"/>
  <c r="AK63" i="12"/>
  <c r="J58" i="10"/>
  <c r="K58" i="10" s="1"/>
  <c r="L58" i="10" s="1"/>
  <c r="BT63" i="12"/>
  <c r="S64" i="12"/>
  <c r="AT64" i="12" s="1"/>
  <c r="B65" i="12" s="1"/>
  <c r="I64" i="12"/>
  <c r="Z58" i="10"/>
  <c r="X64" i="12"/>
  <c r="AY64" i="12" s="1"/>
  <c r="G65" i="12" s="1"/>
  <c r="X65" i="12" s="1"/>
  <c r="I78" i="29" l="1"/>
  <c r="D68" i="12"/>
  <c r="U68" i="12" s="1"/>
  <c r="I68" i="9"/>
  <c r="J68" i="9" s="1"/>
  <c r="K68" i="9" s="1"/>
  <c r="L68" i="9" s="1"/>
  <c r="S68" i="9"/>
  <c r="H68" i="12"/>
  <c r="Y68" i="12" s="1"/>
  <c r="AQ59" i="22"/>
  <c r="Z52" i="26"/>
  <c r="I70" i="22"/>
  <c r="L60" i="22"/>
  <c r="I65" i="21"/>
  <c r="Z65" i="21"/>
  <c r="I66" i="21" s="1"/>
  <c r="I67" i="21"/>
  <c r="C23" i="8" s="1"/>
  <c r="I52" i="23"/>
  <c r="J52" i="23" s="1"/>
  <c r="K52" i="23" s="1"/>
  <c r="L52" i="23" s="1"/>
  <c r="S52" i="23"/>
  <c r="BK60" i="22"/>
  <c r="BA60" i="22"/>
  <c r="AD60" i="22"/>
  <c r="AA60" i="22"/>
  <c r="AB60" i="22" s="1"/>
  <c r="AC60" i="22" s="1"/>
  <c r="AY60" i="22"/>
  <c r="AJ60" i="22"/>
  <c r="AM60" i="22"/>
  <c r="AV60" i="22"/>
  <c r="AN60" i="22"/>
  <c r="AZ60" i="22"/>
  <c r="AK60" i="22"/>
  <c r="AW60" i="22"/>
  <c r="AH60" i="22"/>
  <c r="AQ51" i="20"/>
  <c r="V67" i="12"/>
  <c r="B52" i="20"/>
  <c r="BL51" i="20"/>
  <c r="Z67" i="9"/>
  <c r="AP65" i="9"/>
  <c r="AL66" i="9"/>
  <c r="AD66" i="9"/>
  <c r="AA66" i="9"/>
  <c r="AB66" i="9" s="1"/>
  <c r="AC66" i="9" s="1"/>
  <c r="AI66" i="9"/>
  <c r="AM66" i="9"/>
  <c r="AJ66" i="9"/>
  <c r="AY65" i="12"/>
  <c r="G66" i="12" s="1"/>
  <c r="X66" i="12" s="1"/>
  <c r="S65" i="12"/>
  <c r="I65" i="12"/>
  <c r="J65" i="12" s="1"/>
  <c r="K65" i="12" s="1"/>
  <c r="L65" i="12" s="1"/>
  <c r="Y64" i="7"/>
  <c r="AQ57" i="10"/>
  <c r="AP63" i="12"/>
  <c r="AH58" i="10"/>
  <c r="AM58" i="10"/>
  <c r="AO63" i="12"/>
  <c r="AT58" i="10"/>
  <c r="Z64" i="12"/>
  <c r="J64" i="12"/>
  <c r="K64" i="12" s="1"/>
  <c r="L64" i="12" s="1"/>
  <c r="BK58" i="10"/>
  <c r="AA58" i="10"/>
  <c r="AB58" i="10" s="1"/>
  <c r="AC58" i="10" s="1"/>
  <c r="BA58" i="10"/>
  <c r="AD58" i="10"/>
  <c r="AW58" i="10"/>
  <c r="AJ58" i="10"/>
  <c r="AK58" i="10"/>
  <c r="AV58" i="10"/>
  <c r="AZ58" i="10"/>
  <c r="AN58" i="10"/>
  <c r="AY58" i="10"/>
  <c r="I68" i="21" l="1"/>
  <c r="C24" i="8" s="1"/>
  <c r="C22" i="8"/>
  <c r="I72" i="21"/>
  <c r="C28" i="8" s="1"/>
  <c r="C21" i="8"/>
  <c r="I76" i="21"/>
  <c r="I77" i="21"/>
  <c r="B69" i="9"/>
  <c r="Z68" i="9"/>
  <c r="AG68" i="9" s="1"/>
  <c r="AZ68" i="12"/>
  <c r="H69" i="12" s="1"/>
  <c r="Y69" i="12" s="1"/>
  <c r="AV68" i="12"/>
  <c r="D69" i="12" s="1"/>
  <c r="U69" i="12" s="1"/>
  <c r="BK52" i="26"/>
  <c r="AA52" i="26"/>
  <c r="AB52" i="26" s="1"/>
  <c r="AC52" i="26" s="1"/>
  <c r="BA52" i="26"/>
  <c r="AD52" i="26"/>
  <c r="AZ52" i="26"/>
  <c r="AY52" i="26"/>
  <c r="AN52" i="26"/>
  <c r="AM52" i="26"/>
  <c r="AJ52" i="26"/>
  <c r="AW52" i="26"/>
  <c r="AV52" i="26"/>
  <c r="AK52" i="26"/>
  <c r="AH52" i="26"/>
  <c r="AT52" i="26"/>
  <c r="Z52" i="23"/>
  <c r="AT52" i="23" s="1"/>
  <c r="AO60" i="22"/>
  <c r="AP60" i="22"/>
  <c r="I73" i="21"/>
  <c r="C29" i="8" s="1"/>
  <c r="BD60" i="22"/>
  <c r="BJ60" i="22"/>
  <c r="H61" i="22" s="1"/>
  <c r="Y61" i="22" s="1"/>
  <c r="BG60" i="22"/>
  <c r="E61" i="22" s="1"/>
  <c r="V61" i="22" s="1"/>
  <c r="BI60" i="22"/>
  <c r="G61" i="22" s="1"/>
  <c r="X61" i="22" s="1"/>
  <c r="BF60" i="22"/>
  <c r="D61" i="22" s="1"/>
  <c r="U61" i="22" s="1"/>
  <c r="S52" i="20"/>
  <c r="I52" i="20"/>
  <c r="J52" i="20" s="1"/>
  <c r="K52" i="20" s="1"/>
  <c r="L52" i="20" s="1"/>
  <c r="AW67" i="12"/>
  <c r="E68" i="12" s="1"/>
  <c r="V68" i="12" s="1"/>
  <c r="D30" i="14"/>
  <c r="AG67" i="9"/>
  <c r="AA67" i="9"/>
  <c r="AB67" i="9" s="1"/>
  <c r="AC67" i="9" s="1"/>
  <c r="AD67" i="9"/>
  <c r="AM67" i="9"/>
  <c r="AJ67" i="9"/>
  <c r="AI67" i="9"/>
  <c r="AL67" i="9"/>
  <c r="D29" i="14"/>
  <c r="AN66" i="9"/>
  <c r="AO66" i="9"/>
  <c r="AT65" i="12"/>
  <c r="B66" i="12" s="1"/>
  <c r="Z65" i="12"/>
  <c r="AH64" i="12"/>
  <c r="BA64" i="12"/>
  <c r="BB64" i="12"/>
  <c r="AY66" i="12"/>
  <c r="G67" i="12" s="1"/>
  <c r="X67" i="12" s="1"/>
  <c r="AP58" i="10"/>
  <c r="AQ63" i="12"/>
  <c r="AO58" i="10"/>
  <c r="AM64" i="12"/>
  <c r="BT64" i="12"/>
  <c r="BO64" i="12"/>
  <c r="BD58" i="10"/>
  <c r="BF58" i="10"/>
  <c r="D59" i="10" s="1"/>
  <c r="U59" i="10" s="1"/>
  <c r="BG58" i="10"/>
  <c r="E59" i="10" s="1"/>
  <c r="V59" i="10" s="1"/>
  <c r="BI58" i="10"/>
  <c r="G59" i="10" s="1"/>
  <c r="BJ58" i="10"/>
  <c r="H59" i="10" s="1"/>
  <c r="Y59" i="10" s="1"/>
  <c r="AA64" i="12"/>
  <c r="AB64" i="12" s="1"/>
  <c r="AC64" i="12" s="1"/>
  <c r="AD64" i="12"/>
  <c r="BV64" i="12"/>
  <c r="BU64" i="12"/>
  <c r="AK64" i="12"/>
  <c r="AJ64" i="12"/>
  <c r="AN64" i="12"/>
  <c r="BQ64" i="12"/>
  <c r="BR64" i="12"/>
  <c r="I78" i="21" l="1"/>
  <c r="AZ69" i="12"/>
  <c r="H70" i="12" s="1"/>
  <c r="Y70" i="12"/>
  <c r="AW68" i="12"/>
  <c r="E69" i="12" s="1"/>
  <c r="V69" i="12" s="1"/>
  <c r="V70" i="12" s="1"/>
  <c r="AV69" i="12"/>
  <c r="D70" i="12" s="1"/>
  <c r="U70" i="12"/>
  <c r="AD68" i="9"/>
  <c r="AA68" i="9"/>
  <c r="AB68" i="9" s="1"/>
  <c r="AC68" i="9" s="1"/>
  <c r="AM68" i="9"/>
  <c r="AJ68" i="9"/>
  <c r="AI68" i="9"/>
  <c r="AL68" i="9"/>
  <c r="I69" i="9"/>
  <c r="J69" i="9" s="1"/>
  <c r="K69" i="9" s="1"/>
  <c r="L69" i="9" s="1"/>
  <c r="S69" i="9"/>
  <c r="Z69" i="9" s="1"/>
  <c r="AO52" i="26"/>
  <c r="AP52" i="26"/>
  <c r="BF52" i="26"/>
  <c r="D53" i="26" s="1"/>
  <c r="BJ52" i="26"/>
  <c r="H53" i="26" s="1"/>
  <c r="Y53" i="26" s="1"/>
  <c r="BD52" i="26"/>
  <c r="BI52" i="26"/>
  <c r="G53" i="26" s="1"/>
  <c r="BG52" i="26"/>
  <c r="E53" i="26" s="1"/>
  <c r="AQ60" i="22"/>
  <c r="BG61" i="22"/>
  <c r="E62" i="22" s="1"/>
  <c r="V62" i="22" s="1"/>
  <c r="BJ61" i="22"/>
  <c r="H62" i="22" s="1"/>
  <c r="Y62" i="22" s="1"/>
  <c r="B61" i="22"/>
  <c r="BL60" i="22"/>
  <c r="BK52" i="23"/>
  <c r="AD52" i="23"/>
  <c r="AA52" i="23"/>
  <c r="AB52" i="23" s="1"/>
  <c r="AC52" i="23" s="1"/>
  <c r="BA52" i="23"/>
  <c r="AY52" i="23"/>
  <c r="AW52" i="23"/>
  <c r="AM52" i="23"/>
  <c r="AK52" i="23"/>
  <c r="AZ52" i="23"/>
  <c r="AN52" i="23"/>
  <c r="AJ52" i="23"/>
  <c r="AV52" i="23"/>
  <c r="BF61" i="22"/>
  <c r="D62" i="22" s="1"/>
  <c r="U62" i="22" s="1"/>
  <c r="AH52" i="23"/>
  <c r="BI61" i="22"/>
  <c r="G62" i="22" s="1"/>
  <c r="X62" i="22" s="1"/>
  <c r="AY67" i="12"/>
  <c r="G68" i="12" s="1"/>
  <c r="X68" i="12" s="1"/>
  <c r="Z52" i="20"/>
  <c r="AO67" i="9"/>
  <c r="AN67" i="9"/>
  <c r="AP66" i="9"/>
  <c r="BA65" i="12"/>
  <c r="BB65" i="12"/>
  <c r="AA65" i="12"/>
  <c r="AB65" i="12" s="1"/>
  <c r="AC65" i="12" s="1"/>
  <c r="AD65" i="12"/>
  <c r="AN65" i="12"/>
  <c r="AJ65" i="12"/>
  <c r="AK65" i="12"/>
  <c r="AM65" i="12"/>
  <c r="AH65" i="12"/>
  <c r="S66" i="12"/>
  <c r="I66" i="12"/>
  <c r="J66" i="12" s="1"/>
  <c r="K66" i="12" s="1"/>
  <c r="L66" i="12" s="1"/>
  <c r="AP64" i="12"/>
  <c r="AQ58" i="10"/>
  <c r="AO64" i="12"/>
  <c r="BF59" i="10"/>
  <c r="D60" i="10" s="1"/>
  <c r="U60" i="10" s="1"/>
  <c r="BJ59" i="10"/>
  <c r="H60" i="10" s="1"/>
  <c r="Y60" i="10" s="1"/>
  <c r="B59" i="10"/>
  <c r="BL58" i="10"/>
  <c r="X59" i="10"/>
  <c r="BG59" i="10"/>
  <c r="E60" i="10" s="1"/>
  <c r="V60" i="10" s="1"/>
  <c r="S70" i="9" l="1"/>
  <c r="I80" i="9"/>
  <c r="AN68" i="9"/>
  <c r="AY68" i="12"/>
  <c r="G69" i="12" s="1"/>
  <c r="X69" i="12" s="1"/>
  <c r="AG69" i="9"/>
  <c r="AA69" i="9"/>
  <c r="AB69" i="9" s="1"/>
  <c r="AC69" i="9" s="1"/>
  <c r="AD69" i="9"/>
  <c r="AI69" i="9"/>
  <c r="AM69" i="9"/>
  <c r="AJ69" i="9"/>
  <c r="AL69" i="9"/>
  <c r="AW69" i="12"/>
  <c r="E70" i="12" s="1"/>
  <c r="AO68" i="9"/>
  <c r="AQ52" i="26"/>
  <c r="B53" i="26"/>
  <c r="S53" i="26" s="1"/>
  <c r="BL52" i="26"/>
  <c r="AP52" i="23"/>
  <c r="AO52" i="23"/>
  <c r="I61" i="22"/>
  <c r="J61" i="22" s="1"/>
  <c r="K61" i="22" s="1"/>
  <c r="L61" i="22" s="1"/>
  <c r="S61" i="22"/>
  <c r="BD52" i="23"/>
  <c r="BJ52" i="23"/>
  <c r="H53" i="23" s="1"/>
  <c r="Y53" i="23" s="1"/>
  <c r="BG52" i="23"/>
  <c r="E53" i="23" s="1"/>
  <c r="V53" i="23" s="1"/>
  <c r="BF52" i="23"/>
  <c r="D53" i="23" s="1"/>
  <c r="U53" i="23" s="1"/>
  <c r="BI52" i="23"/>
  <c r="G53" i="23" s="1"/>
  <c r="X53" i="23" s="1"/>
  <c r="Z65" i="24"/>
  <c r="I66" i="24" s="1"/>
  <c r="I65" i="24"/>
  <c r="I75" i="24"/>
  <c r="AH52" i="20"/>
  <c r="BK52" i="20"/>
  <c r="AA52" i="20"/>
  <c r="AB52" i="20" s="1"/>
  <c r="AC52" i="20" s="1"/>
  <c r="AD52" i="20"/>
  <c r="BA52" i="20"/>
  <c r="AW52" i="20"/>
  <c r="AK52" i="20"/>
  <c r="AJ52" i="20"/>
  <c r="AZ52" i="20"/>
  <c r="AY52" i="20"/>
  <c r="AV52" i="20"/>
  <c r="AN52" i="20"/>
  <c r="AM52" i="20"/>
  <c r="X70" i="12"/>
  <c r="AT52" i="20"/>
  <c r="B70" i="9"/>
  <c r="I70" i="9" s="1"/>
  <c r="Z70" i="9"/>
  <c r="I71" i="9" s="1"/>
  <c r="I73" i="9" s="1"/>
  <c r="AP67" i="9"/>
  <c r="AT66" i="12"/>
  <c r="B67" i="12" s="1"/>
  <c r="Z66" i="12"/>
  <c r="BV66" i="12" s="1"/>
  <c r="AO65" i="12"/>
  <c r="AP65" i="12"/>
  <c r="AQ64" i="12"/>
  <c r="BI59" i="10"/>
  <c r="G60" i="10" s="1"/>
  <c r="S59" i="10"/>
  <c r="I59" i="10"/>
  <c r="I76" i="24" l="1"/>
  <c r="I77" i="24"/>
  <c r="AP68" i="9"/>
  <c r="AN69" i="9"/>
  <c r="AO69" i="9"/>
  <c r="AY69" i="12"/>
  <c r="G70" i="12" s="1"/>
  <c r="I53" i="26"/>
  <c r="J53" i="26" s="1"/>
  <c r="K53" i="26" s="1"/>
  <c r="L53" i="26" s="1"/>
  <c r="I68" i="24"/>
  <c r="BD61" i="22"/>
  <c r="B62" i="22" s="1"/>
  <c r="Z61" i="22"/>
  <c r="I67" i="24"/>
  <c r="B53" i="23"/>
  <c r="BL52" i="23"/>
  <c r="I72" i="24"/>
  <c r="AQ52" i="23"/>
  <c r="BI52" i="20"/>
  <c r="G53" i="20" s="1"/>
  <c r="X53" i="20" s="1"/>
  <c r="BG52" i="20"/>
  <c r="E53" i="20" s="1"/>
  <c r="V53" i="20" s="1"/>
  <c r="BF52" i="20"/>
  <c r="D53" i="20" s="1"/>
  <c r="U53" i="20" s="1"/>
  <c r="BD52" i="20"/>
  <c r="BJ52" i="20"/>
  <c r="H53" i="20" s="1"/>
  <c r="Y53" i="20" s="1"/>
  <c r="I73" i="7"/>
  <c r="S67" i="12"/>
  <c r="I67" i="12"/>
  <c r="J67" i="12" s="1"/>
  <c r="K67" i="12" s="1"/>
  <c r="L67" i="12" s="1"/>
  <c r="AP52" i="20"/>
  <c r="AO52" i="20"/>
  <c r="I77" i="9"/>
  <c r="C30" i="8"/>
  <c r="I72" i="9"/>
  <c r="I78" i="9"/>
  <c r="BQ66" i="12"/>
  <c r="BO66" i="12"/>
  <c r="AQ65" i="12"/>
  <c r="BR66" i="12"/>
  <c r="AH66" i="12"/>
  <c r="BU66" i="12"/>
  <c r="BA66" i="12"/>
  <c r="BB66" i="12"/>
  <c r="AA66" i="12"/>
  <c r="AB66" i="12" s="1"/>
  <c r="AC66" i="12" s="1"/>
  <c r="AD66" i="12"/>
  <c r="AJ66" i="12"/>
  <c r="AN66" i="12"/>
  <c r="AK66" i="12"/>
  <c r="AM66" i="12"/>
  <c r="BT66" i="12"/>
  <c r="X60" i="10"/>
  <c r="J59" i="10"/>
  <c r="K59" i="10" s="1"/>
  <c r="L59" i="10" s="1"/>
  <c r="BD59" i="10"/>
  <c r="B60" i="10" s="1"/>
  <c r="Z59" i="10"/>
  <c r="I78" i="24" l="1"/>
  <c r="D31" i="14"/>
  <c r="AP69" i="9"/>
  <c r="I65" i="7"/>
  <c r="Z53" i="26"/>
  <c r="AT53" i="26" s="1"/>
  <c r="I73" i="24"/>
  <c r="AD61" i="22"/>
  <c r="BA61" i="22"/>
  <c r="AA61" i="22"/>
  <c r="AB61" i="22" s="1"/>
  <c r="AC61" i="22" s="1"/>
  <c r="BK61" i="22"/>
  <c r="BL61" i="22"/>
  <c r="AW61" i="22"/>
  <c r="AK61" i="22"/>
  <c r="AJ61" i="22"/>
  <c r="AZ61" i="22"/>
  <c r="AN61" i="22"/>
  <c r="AM61" i="22"/>
  <c r="AY61" i="22"/>
  <c r="AV61" i="22"/>
  <c r="I62" i="22"/>
  <c r="J62" i="22" s="1"/>
  <c r="K62" i="22" s="1"/>
  <c r="L62" i="22" s="1"/>
  <c r="S62" i="22"/>
  <c r="AH61" i="22"/>
  <c r="I53" i="23"/>
  <c r="J53" i="23" s="1"/>
  <c r="K53" i="23" s="1"/>
  <c r="L53" i="23" s="1"/>
  <c r="S53" i="23"/>
  <c r="AT61" i="22"/>
  <c r="AQ52" i="20"/>
  <c r="I67" i="7"/>
  <c r="D8" i="8" s="1"/>
  <c r="G8" i="8" s="1"/>
  <c r="B53" i="20"/>
  <c r="BL52" i="20"/>
  <c r="AT67" i="12"/>
  <c r="B68" i="12" s="1"/>
  <c r="Z67" i="12"/>
  <c r="AO66" i="12"/>
  <c r="AP66" i="12"/>
  <c r="AT59" i="10"/>
  <c r="AM59" i="10"/>
  <c r="AH59" i="10"/>
  <c r="BL59" i="10"/>
  <c r="AA59" i="10"/>
  <c r="AB59" i="10" s="1"/>
  <c r="AC59" i="10" s="1"/>
  <c r="AD59" i="10"/>
  <c r="BA59" i="10"/>
  <c r="BK59" i="10"/>
  <c r="AZ59" i="10"/>
  <c r="AK59" i="10"/>
  <c r="AV59" i="10"/>
  <c r="AN59" i="10"/>
  <c r="AJ59" i="10"/>
  <c r="AW59" i="10"/>
  <c r="AY59" i="10"/>
  <c r="S60" i="10"/>
  <c r="I60" i="10"/>
  <c r="I66" i="7" l="1"/>
  <c r="D7" i="8" s="1"/>
  <c r="I71" i="7"/>
  <c r="I68" i="7"/>
  <c r="D9" i="8" s="1"/>
  <c r="D6" i="8"/>
  <c r="B3" i="18" s="1"/>
  <c r="D14" i="8"/>
  <c r="I68" i="12"/>
  <c r="J68" i="12" s="1"/>
  <c r="K68" i="12" s="1"/>
  <c r="L68" i="12" s="1"/>
  <c r="S68" i="12"/>
  <c r="AH53" i="26"/>
  <c r="BA53" i="26"/>
  <c r="AD53" i="26"/>
  <c r="BK53" i="26"/>
  <c r="AA53" i="26"/>
  <c r="AB53" i="26" s="1"/>
  <c r="AC53" i="26" s="1"/>
  <c r="AZ53" i="26"/>
  <c r="AV53" i="26"/>
  <c r="AN53" i="26"/>
  <c r="AJ53" i="26"/>
  <c r="AK53" i="26"/>
  <c r="AY53" i="26"/>
  <c r="AW53" i="26"/>
  <c r="AM53" i="26"/>
  <c r="AP61" i="22"/>
  <c r="AO61" i="22"/>
  <c r="AQ61" i="22" s="1"/>
  <c r="Z62" i="22"/>
  <c r="AT62" i="22" s="1"/>
  <c r="Z53" i="23"/>
  <c r="F8" i="8"/>
  <c r="I72" i="7"/>
  <c r="J6" i="8"/>
  <c r="G6" i="8"/>
  <c r="K6" i="8"/>
  <c r="I53" i="20"/>
  <c r="J53" i="20" s="1"/>
  <c r="K53" i="20" s="1"/>
  <c r="L53" i="20" s="1"/>
  <c r="S53" i="20"/>
  <c r="F6" i="8"/>
  <c r="BA67" i="12"/>
  <c r="BB67" i="12"/>
  <c r="AD67" i="12"/>
  <c r="AA67" i="12"/>
  <c r="AB67" i="12" s="1"/>
  <c r="AC67" i="12" s="1"/>
  <c r="AJ67" i="12"/>
  <c r="AN67" i="12"/>
  <c r="AK67" i="12"/>
  <c r="AM67" i="12"/>
  <c r="AH67" i="12"/>
  <c r="F7" i="8"/>
  <c r="G7" i="8"/>
  <c r="G9" i="8"/>
  <c r="F9" i="8"/>
  <c r="AQ66" i="12"/>
  <c r="AP59" i="10"/>
  <c r="AO59" i="10"/>
  <c r="J60" i="10"/>
  <c r="Z60" i="10"/>
  <c r="AM60" i="10" s="1"/>
  <c r="Z68" i="12" l="1"/>
  <c r="AT68" i="12"/>
  <c r="B69" i="12" s="1"/>
  <c r="AH62" i="22"/>
  <c r="BG53" i="26"/>
  <c r="E54" i="26" s="1"/>
  <c r="BF53" i="26"/>
  <c r="D54" i="26" s="1"/>
  <c r="BJ53" i="26"/>
  <c r="H54" i="26" s="1"/>
  <c r="Y54" i="26" s="1"/>
  <c r="BD53" i="26"/>
  <c r="BI53" i="26"/>
  <c r="G54" i="26" s="1"/>
  <c r="AP53" i="26"/>
  <c r="AO53" i="26"/>
  <c r="AD53" i="23"/>
  <c r="BK53" i="23"/>
  <c r="BA53" i="23"/>
  <c r="AA53" i="23"/>
  <c r="AB53" i="23" s="1"/>
  <c r="AC53" i="23" s="1"/>
  <c r="AN53" i="23"/>
  <c r="AJ53" i="23"/>
  <c r="AZ53" i="23"/>
  <c r="AV53" i="23"/>
  <c r="AK53" i="23"/>
  <c r="AW53" i="23"/>
  <c r="AM53" i="23"/>
  <c r="AY53" i="23"/>
  <c r="AT53" i="23"/>
  <c r="AD62" i="22"/>
  <c r="AA62" i="22"/>
  <c r="AB62" i="22" s="1"/>
  <c r="AC62" i="22" s="1"/>
  <c r="BK62" i="22"/>
  <c r="BA62" i="22"/>
  <c r="AZ62" i="22"/>
  <c r="AY62" i="22"/>
  <c r="AN62" i="22"/>
  <c r="AM62" i="22"/>
  <c r="AK62" i="22"/>
  <c r="AW62" i="22"/>
  <c r="AV62" i="22"/>
  <c r="AJ62" i="22"/>
  <c r="AH53" i="23"/>
  <c r="Z53" i="20"/>
  <c r="AT53" i="20" s="1"/>
  <c r="AO67" i="12"/>
  <c r="AP67" i="12"/>
  <c r="AQ59" i="10"/>
  <c r="BK60" i="10"/>
  <c r="AA60" i="10"/>
  <c r="AB60" i="10" s="1"/>
  <c r="AC60" i="10" s="1"/>
  <c r="AD60" i="10"/>
  <c r="BA60" i="10"/>
  <c r="AN60" i="10"/>
  <c r="AK60" i="10"/>
  <c r="AZ60" i="10"/>
  <c r="AJ60" i="10"/>
  <c r="AW60" i="10"/>
  <c r="AV60" i="10"/>
  <c r="AY60" i="10"/>
  <c r="AH60" i="10"/>
  <c r="AT60" i="10"/>
  <c r="I74" i="10"/>
  <c r="K60" i="10"/>
  <c r="I69" i="12" l="1"/>
  <c r="S69" i="12"/>
  <c r="AH68" i="12"/>
  <c r="BB68" i="12"/>
  <c r="BA68" i="12"/>
  <c r="AD68" i="12"/>
  <c r="AA68" i="12"/>
  <c r="AB68" i="12" s="1"/>
  <c r="AC68" i="12" s="1"/>
  <c r="AN68" i="12"/>
  <c r="AJ68" i="12"/>
  <c r="AK68" i="12"/>
  <c r="AM68" i="12"/>
  <c r="AO62" i="22"/>
  <c r="B54" i="26"/>
  <c r="S54" i="26" s="1"/>
  <c r="BL53" i="26"/>
  <c r="AQ53" i="26"/>
  <c r="AP62" i="22"/>
  <c r="BF53" i="23"/>
  <c r="D54" i="23" s="1"/>
  <c r="U54" i="23" s="1"/>
  <c r="BJ53" i="23"/>
  <c r="H54" i="23" s="1"/>
  <c r="Y54" i="23" s="1"/>
  <c r="BI53" i="23"/>
  <c r="G54" i="23" s="1"/>
  <c r="X54" i="23" s="1"/>
  <c r="BD53" i="23"/>
  <c r="BG53" i="23"/>
  <c r="E54" i="23" s="1"/>
  <c r="V54" i="23" s="1"/>
  <c r="AO53" i="23"/>
  <c r="AP53" i="23"/>
  <c r="BG62" i="22"/>
  <c r="E63" i="22" s="1"/>
  <c r="V63" i="22" s="1"/>
  <c r="BI62" i="22"/>
  <c r="G63" i="22" s="1"/>
  <c r="X63" i="22" s="1"/>
  <c r="BF62" i="22"/>
  <c r="D63" i="22" s="1"/>
  <c r="U63" i="22" s="1"/>
  <c r="BJ62" i="22"/>
  <c r="H63" i="22" s="1"/>
  <c r="Y63" i="22" s="1"/>
  <c r="BD62" i="22"/>
  <c r="AQ67" i="12"/>
  <c r="AH53" i="20"/>
  <c r="AA53" i="20"/>
  <c r="AB53" i="20" s="1"/>
  <c r="AC53" i="20" s="1"/>
  <c r="AD53" i="20"/>
  <c r="BK53" i="20"/>
  <c r="BA53" i="20"/>
  <c r="AZ53" i="20"/>
  <c r="AJ53" i="20"/>
  <c r="AY53" i="20"/>
  <c r="AN53" i="20"/>
  <c r="AV53" i="20"/>
  <c r="AW53" i="20"/>
  <c r="AK53" i="20"/>
  <c r="AM53" i="20"/>
  <c r="AP60" i="10"/>
  <c r="AO60" i="10"/>
  <c r="I75" i="10"/>
  <c r="L60" i="10"/>
  <c r="BD60" i="10"/>
  <c r="BF60" i="10"/>
  <c r="D61" i="10" s="1"/>
  <c r="U61" i="10" s="1"/>
  <c r="BG60" i="10"/>
  <c r="E61" i="10" s="1"/>
  <c r="V61" i="10" s="1"/>
  <c r="BI60" i="10"/>
  <c r="G61" i="10" s="1"/>
  <c r="BJ60" i="10"/>
  <c r="H61" i="10" s="1"/>
  <c r="Y61" i="10" s="1"/>
  <c r="AQ62" i="22" l="1"/>
  <c r="AO68" i="12"/>
  <c r="AT69" i="12"/>
  <c r="B70" i="12" s="1"/>
  <c r="I70" i="12" s="1"/>
  <c r="Z69" i="12"/>
  <c r="S70" i="12"/>
  <c r="Z70" i="12" s="1"/>
  <c r="I71" i="12" s="1"/>
  <c r="AP68" i="12"/>
  <c r="J69" i="12"/>
  <c r="K69" i="12" s="1"/>
  <c r="L69" i="12" s="1"/>
  <c r="I80" i="12"/>
  <c r="I54" i="26"/>
  <c r="J54" i="26" s="1"/>
  <c r="K54" i="26" s="1"/>
  <c r="L54" i="26" s="1"/>
  <c r="AQ53" i="23"/>
  <c r="B63" i="22"/>
  <c r="BL62" i="22"/>
  <c r="B54" i="23"/>
  <c r="BL53" i="23"/>
  <c r="BF63" i="22"/>
  <c r="D64" i="22" s="1"/>
  <c r="U64" i="22" s="1"/>
  <c r="U65" i="22" s="1"/>
  <c r="BG63" i="22"/>
  <c r="E64" i="22" s="1"/>
  <c r="V64" i="22" s="1"/>
  <c r="V65" i="22" s="1"/>
  <c r="BJ63" i="22"/>
  <c r="H64" i="22" s="1"/>
  <c r="Y64" i="22" s="1"/>
  <c r="Y65" i="22" s="1"/>
  <c r="BI63" i="22"/>
  <c r="G64" i="22" s="1"/>
  <c r="X64" i="22" s="1"/>
  <c r="X65" i="22" s="1"/>
  <c r="BJ53" i="20"/>
  <c r="H54" i="20" s="1"/>
  <c r="Y54" i="20" s="1"/>
  <c r="BI53" i="20"/>
  <c r="G54" i="20" s="1"/>
  <c r="X54" i="20" s="1"/>
  <c r="BG53" i="20"/>
  <c r="E54" i="20" s="1"/>
  <c r="V54" i="20" s="1"/>
  <c r="BF53" i="20"/>
  <c r="D54" i="20" s="1"/>
  <c r="U54" i="20" s="1"/>
  <c r="BD53" i="20"/>
  <c r="AP53" i="20"/>
  <c r="AO53" i="20"/>
  <c r="AQ60" i="10"/>
  <c r="BG61" i="10"/>
  <c r="E62" i="10" s="1"/>
  <c r="V62" i="10" s="1"/>
  <c r="BF61" i="10"/>
  <c r="D62" i="10" s="1"/>
  <c r="U62" i="10" s="1"/>
  <c r="B61" i="10"/>
  <c r="BL60" i="10"/>
  <c r="BJ61" i="10"/>
  <c r="H62" i="10" s="1"/>
  <c r="Y62" i="10" s="1"/>
  <c r="X61" i="10"/>
  <c r="BB69" i="12" l="1"/>
  <c r="BA69" i="12"/>
  <c r="AD69" i="12"/>
  <c r="AA69" i="12"/>
  <c r="AN69" i="12"/>
  <c r="D29" i="8" s="1"/>
  <c r="AJ69" i="12"/>
  <c r="AK69" i="12"/>
  <c r="AM69" i="12"/>
  <c r="D21" i="8"/>
  <c r="I77" i="12"/>
  <c r="AH69" i="12"/>
  <c r="I73" i="12"/>
  <c r="D24" i="8" s="1"/>
  <c r="G24" i="8" s="1"/>
  <c r="D22" i="8"/>
  <c r="G22" i="8" s="1"/>
  <c r="AQ68" i="12"/>
  <c r="Z54" i="26"/>
  <c r="AT54" i="26" s="1"/>
  <c r="BI64" i="22"/>
  <c r="BG64" i="22"/>
  <c r="BF64" i="22"/>
  <c r="I54" i="23"/>
  <c r="J54" i="23" s="1"/>
  <c r="K54" i="23" s="1"/>
  <c r="L54" i="23" s="1"/>
  <c r="S54" i="23"/>
  <c r="BJ64" i="22"/>
  <c r="S63" i="22"/>
  <c r="I63" i="22"/>
  <c r="J63" i="22" s="1"/>
  <c r="K63" i="22" s="1"/>
  <c r="L63" i="22" s="1"/>
  <c r="B54" i="20"/>
  <c r="BL53" i="20"/>
  <c r="AQ53" i="20"/>
  <c r="BI61" i="10"/>
  <c r="G62" i="10" s="1"/>
  <c r="S61" i="10"/>
  <c r="I61" i="10"/>
  <c r="G65" i="22" l="1"/>
  <c r="D65" i="22"/>
  <c r="H65" i="22"/>
  <c r="E65" i="22"/>
  <c r="AB69" i="12"/>
  <c r="AC69" i="12" s="1"/>
  <c r="I72" i="12" s="1"/>
  <c r="D23" i="8" s="1"/>
  <c r="G23" i="8" s="1"/>
  <c r="I78" i="12"/>
  <c r="AP69" i="12"/>
  <c r="D28" i="8"/>
  <c r="D30" i="8" s="1"/>
  <c r="AO69" i="12"/>
  <c r="K21" i="8"/>
  <c r="G21" i="8"/>
  <c r="AA54" i="26"/>
  <c r="AB54" i="26" s="1"/>
  <c r="AC54" i="26" s="1"/>
  <c r="BA54" i="26"/>
  <c r="AD54" i="26"/>
  <c r="BK54" i="26"/>
  <c r="AN54" i="26"/>
  <c r="AK54" i="26"/>
  <c r="AY54" i="26"/>
  <c r="AV54" i="26"/>
  <c r="AM54" i="26"/>
  <c r="AJ54" i="26"/>
  <c r="AZ54" i="26"/>
  <c r="AW54" i="26"/>
  <c r="AH54" i="26"/>
  <c r="BD63" i="22"/>
  <c r="B64" i="22" s="1"/>
  <c r="Z63" i="22"/>
  <c r="Z54" i="23"/>
  <c r="AT54" i="23" s="1"/>
  <c r="I54" i="20"/>
  <c r="J54" i="20" s="1"/>
  <c r="K54" i="20" s="1"/>
  <c r="L54" i="20" s="1"/>
  <c r="S54" i="20"/>
  <c r="X62" i="10"/>
  <c r="J61" i="10"/>
  <c r="K61" i="10" s="1"/>
  <c r="L61" i="10" s="1"/>
  <c r="BD61" i="10"/>
  <c r="B62" i="10" s="1"/>
  <c r="Z61" i="10"/>
  <c r="AH54" i="23" l="1"/>
  <c r="AQ69" i="12"/>
  <c r="AP54" i="26"/>
  <c r="AO54" i="26"/>
  <c r="BI54" i="26"/>
  <c r="G55" i="26" s="1"/>
  <c r="BG54" i="26"/>
  <c r="E55" i="26" s="1"/>
  <c r="BF54" i="26"/>
  <c r="D55" i="26" s="1"/>
  <c r="BJ54" i="26"/>
  <c r="H55" i="26" s="1"/>
  <c r="Y55" i="26" s="1"/>
  <c r="BD54" i="26"/>
  <c r="BA54" i="23"/>
  <c r="AD54" i="23"/>
  <c r="BK54" i="23"/>
  <c r="AA54" i="23"/>
  <c r="AB54" i="23" s="1"/>
  <c r="AC54" i="23" s="1"/>
  <c r="AN54" i="23"/>
  <c r="AK54" i="23"/>
  <c r="AW54" i="23"/>
  <c r="AY54" i="23"/>
  <c r="AM54" i="23"/>
  <c r="AV54" i="23"/>
  <c r="AZ54" i="23"/>
  <c r="AJ54" i="23"/>
  <c r="AA63" i="22"/>
  <c r="AB63" i="22" s="1"/>
  <c r="AC63" i="22" s="1"/>
  <c r="AD63" i="22"/>
  <c r="BA63" i="22"/>
  <c r="BL63" i="22"/>
  <c r="BK63" i="22"/>
  <c r="AN63" i="22"/>
  <c r="AZ63" i="22"/>
  <c r="AV63" i="22"/>
  <c r="AY63" i="22"/>
  <c r="AJ63" i="22"/>
  <c r="AK63" i="22"/>
  <c r="AM63" i="22"/>
  <c r="AW63" i="22"/>
  <c r="AH63" i="22"/>
  <c r="S64" i="22"/>
  <c r="S65" i="22" s="1"/>
  <c r="I64" i="22"/>
  <c r="AT63" i="22"/>
  <c r="Z54" i="20"/>
  <c r="AH54" i="20" s="1"/>
  <c r="AT61" i="10"/>
  <c r="AM61" i="10"/>
  <c r="AH61" i="10"/>
  <c r="AA61" i="10"/>
  <c r="AB61" i="10" s="1"/>
  <c r="AC61" i="10" s="1"/>
  <c r="BK61" i="10"/>
  <c r="AD61" i="10"/>
  <c r="BA61" i="10"/>
  <c r="BL61" i="10"/>
  <c r="AJ61" i="10"/>
  <c r="AW61" i="10"/>
  <c r="AV61" i="10"/>
  <c r="AZ61" i="10"/>
  <c r="AK61" i="10"/>
  <c r="AN61" i="10"/>
  <c r="AY61" i="10"/>
  <c r="S62" i="10"/>
  <c r="I62" i="10"/>
  <c r="J64" i="22" l="1"/>
  <c r="K64" i="22" s="1"/>
  <c r="L64" i="22" s="1"/>
  <c r="I75" i="22"/>
  <c r="AQ54" i="26"/>
  <c r="B55" i="26"/>
  <c r="S55" i="26" s="1"/>
  <c r="BL54" i="26"/>
  <c r="AP54" i="23"/>
  <c r="AO54" i="23"/>
  <c r="BG54" i="23"/>
  <c r="E55" i="23" s="1"/>
  <c r="V55" i="23" s="1"/>
  <c r="BI54" i="23"/>
  <c r="G55" i="23" s="1"/>
  <c r="X55" i="23" s="1"/>
  <c r="BF54" i="23"/>
  <c r="D55" i="23" s="1"/>
  <c r="U55" i="23" s="1"/>
  <c r="BJ54" i="23"/>
  <c r="H55" i="23" s="1"/>
  <c r="Y55" i="23" s="1"/>
  <c r="BD54" i="23"/>
  <c r="AO63" i="22"/>
  <c r="AP63" i="22"/>
  <c r="Z64" i="22"/>
  <c r="AH64" i="22" s="1"/>
  <c r="BD64" i="22"/>
  <c r="AT54" i="20"/>
  <c r="BK54" i="20"/>
  <c r="AA54" i="20"/>
  <c r="AB54" i="20" s="1"/>
  <c r="AC54" i="20" s="1"/>
  <c r="AD54" i="20"/>
  <c r="BA54" i="20"/>
  <c r="AJ54" i="20"/>
  <c r="AK54" i="20"/>
  <c r="AV54" i="20"/>
  <c r="AZ54" i="20"/>
  <c r="AN54" i="20"/>
  <c r="AW54" i="20"/>
  <c r="AM54" i="20"/>
  <c r="AY54" i="20"/>
  <c r="AP61" i="10"/>
  <c r="AO61" i="10"/>
  <c r="J62" i="10"/>
  <c r="K62" i="10" s="1"/>
  <c r="L62" i="10" s="1"/>
  <c r="Z62" i="10"/>
  <c r="AM62" i="10" s="1"/>
  <c r="B65" i="22" l="1"/>
  <c r="AQ54" i="23"/>
  <c r="I55" i="26"/>
  <c r="J55" i="26" s="1"/>
  <c r="K55" i="26" s="1"/>
  <c r="L55" i="26" s="1"/>
  <c r="AT64" i="22"/>
  <c r="AQ63" i="22"/>
  <c r="B55" i="23"/>
  <c r="BL54" i="23"/>
  <c r="BL64" i="22"/>
  <c r="BK64" i="22"/>
  <c r="AD64" i="22"/>
  <c r="AA64" i="22"/>
  <c r="AB64" i="22" s="1"/>
  <c r="AC64" i="22" s="1"/>
  <c r="BA64" i="22"/>
  <c r="AY64" i="22"/>
  <c r="AN64" i="22"/>
  <c r="AZ64" i="22"/>
  <c r="AJ64" i="22"/>
  <c r="AM64" i="22"/>
  <c r="AK64" i="22"/>
  <c r="AW64" i="22"/>
  <c r="AV64" i="22"/>
  <c r="AP54" i="20"/>
  <c r="BD54" i="20"/>
  <c r="BJ54" i="20"/>
  <c r="H55" i="20" s="1"/>
  <c r="Y55" i="20" s="1"/>
  <c r="BI54" i="20"/>
  <c r="G55" i="20" s="1"/>
  <c r="X55" i="20" s="1"/>
  <c r="BG54" i="20"/>
  <c r="E55" i="20" s="1"/>
  <c r="V55" i="20" s="1"/>
  <c r="BF54" i="20"/>
  <c r="D55" i="20" s="1"/>
  <c r="U55" i="20" s="1"/>
  <c r="AO54" i="20"/>
  <c r="AQ61" i="10"/>
  <c r="BK62" i="10"/>
  <c r="BA62" i="10"/>
  <c r="AA62" i="10"/>
  <c r="AB62" i="10" s="1"/>
  <c r="AC62" i="10" s="1"/>
  <c r="AD62" i="10"/>
  <c r="AV62" i="10"/>
  <c r="AJ62" i="10"/>
  <c r="AK62" i="10"/>
  <c r="AZ62" i="10"/>
  <c r="AW62" i="10"/>
  <c r="AN62" i="10"/>
  <c r="AY62" i="10"/>
  <c r="AH62" i="10"/>
  <c r="AT62" i="10"/>
  <c r="Z55" i="26" l="1"/>
  <c r="AT55" i="26" s="1"/>
  <c r="AO64" i="22"/>
  <c r="AP64" i="22"/>
  <c r="S55" i="23"/>
  <c r="I55" i="23"/>
  <c r="J55" i="23" s="1"/>
  <c r="K55" i="23" s="1"/>
  <c r="L55" i="23" s="1"/>
  <c r="AQ54" i="20"/>
  <c r="B55" i="20"/>
  <c r="BL54" i="20"/>
  <c r="AP62" i="10"/>
  <c r="AO62" i="10"/>
  <c r="BD62" i="10"/>
  <c r="BG62" i="10"/>
  <c r="E63" i="10" s="1"/>
  <c r="V63" i="10" s="1"/>
  <c r="BJ62" i="10"/>
  <c r="H63" i="10" s="1"/>
  <c r="Y63" i="10" s="1"/>
  <c r="BF62" i="10"/>
  <c r="D63" i="10" s="1"/>
  <c r="U63" i="10" s="1"/>
  <c r="BI62" i="10"/>
  <c r="G63" i="10" s="1"/>
  <c r="AQ64" i="22" l="1"/>
  <c r="AA55" i="26"/>
  <c r="AB55" i="26" s="1"/>
  <c r="AC55" i="26" s="1"/>
  <c r="BA55" i="26"/>
  <c r="AD55" i="26"/>
  <c r="BK55" i="26"/>
  <c r="AW55" i="26"/>
  <c r="AY55" i="26"/>
  <c r="AV55" i="26"/>
  <c r="AK55" i="26"/>
  <c r="AM55" i="26"/>
  <c r="AJ55" i="26"/>
  <c r="AN55" i="26"/>
  <c r="AZ55" i="26"/>
  <c r="AH55" i="26"/>
  <c r="Z55" i="23"/>
  <c r="AT55" i="23" s="1"/>
  <c r="S55" i="20"/>
  <c r="I55" i="20"/>
  <c r="J55" i="20" s="1"/>
  <c r="K55" i="20" s="1"/>
  <c r="L55" i="20" s="1"/>
  <c r="AQ62" i="10"/>
  <c r="BF63" i="10"/>
  <c r="D64" i="10" s="1"/>
  <c r="U64" i="10" s="1"/>
  <c r="BJ63" i="10"/>
  <c r="H64" i="10" s="1"/>
  <c r="Y64" i="10" s="1"/>
  <c r="X63" i="10"/>
  <c r="BG63" i="10"/>
  <c r="E64" i="10" s="1"/>
  <c r="V64" i="10" s="1"/>
  <c r="B63" i="10"/>
  <c r="BL62" i="10"/>
  <c r="AP55" i="26" l="1"/>
  <c r="AO55" i="26"/>
  <c r="BJ55" i="26"/>
  <c r="H56" i="26" s="1"/>
  <c r="Y56" i="26" s="1"/>
  <c r="BD55" i="26"/>
  <c r="BI55" i="26"/>
  <c r="G56" i="26" s="1"/>
  <c r="BG55" i="26"/>
  <c r="E56" i="26" s="1"/>
  <c r="BF55" i="26"/>
  <c r="D56" i="26" s="1"/>
  <c r="BK55" i="23"/>
  <c r="AD55" i="23"/>
  <c r="BA55" i="23"/>
  <c r="AA55" i="23"/>
  <c r="AB55" i="23" s="1"/>
  <c r="AC55" i="23" s="1"/>
  <c r="AV55" i="23"/>
  <c r="AK55" i="23"/>
  <c r="AY55" i="23"/>
  <c r="AJ55" i="23"/>
  <c r="AM55" i="23"/>
  <c r="AW55" i="23"/>
  <c r="AZ55" i="23"/>
  <c r="AN55" i="23"/>
  <c r="AH55" i="23"/>
  <c r="Z55" i="20"/>
  <c r="AH55" i="20" s="1"/>
  <c r="BJ64" i="10"/>
  <c r="H65" i="10" s="1"/>
  <c r="Y65" i="10" s="1"/>
  <c r="BG64" i="10"/>
  <c r="E65" i="10" s="1"/>
  <c r="BI63" i="10"/>
  <c r="G64" i="10" s="1"/>
  <c r="I63" i="10"/>
  <c r="S63" i="10"/>
  <c r="BF64" i="10"/>
  <c r="D65" i="10" s="1"/>
  <c r="U65" i="10" s="1"/>
  <c r="AQ55" i="26" l="1"/>
  <c r="B56" i="26"/>
  <c r="S56" i="26" s="1"/>
  <c r="BL55" i="26"/>
  <c r="BJ55" i="23"/>
  <c r="H56" i="23" s="1"/>
  <c r="Y56" i="23" s="1"/>
  <c r="BI55" i="23"/>
  <c r="G56" i="23" s="1"/>
  <c r="X56" i="23" s="1"/>
  <c r="BF55" i="23"/>
  <c r="D56" i="23" s="1"/>
  <c r="U56" i="23" s="1"/>
  <c r="BG55" i="23"/>
  <c r="E56" i="23" s="1"/>
  <c r="V56" i="23" s="1"/>
  <c r="BD55" i="23"/>
  <c r="AO55" i="23"/>
  <c r="AP55" i="23"/>
  <c r="AT55" i="20"/>
  <c r="BK55" i="20"/>
  <c r="BA55" i="20"/>
  <c r="AD55" i="20"/>
  <c r="AA55" i="20"/>
  <c r="AB55" i="20" s="1"/>
  <c r="AC55" i="20" s="1"/>
  <c r="AY55" i="20"/>
  <c r="AN55" i="20"/>
  <c r="AM55" i="20"/>
  <c r="AZ55" i="20"/>
  <c r="AV55" i="20"/>
  <c r="AK55" i="20"/>
  <c r="AW55" i="20"/>
  <c r="AJ55" i="20"/>
  <c r="BJ65" i="10"/>
  <c r="H66" i="10" s="1"/>
  <c r="Y66" i="10" s="1"/>
  <c r="BF65" i="10"/>
  <c r="D66" i="10" s="1"/>
  <c r="U66" i="10" s="1"/>
  <c r="V65" i="10"/>
  <c r="J63" i="10"/>
  <c r="K63" i="10" s="1"/>
  <c r="L63" i="10" s="1"/>
  <c r="X64" i="10"/>
  <c r="BD63" i="10"/>
  <c r="B64" i="10" s="1"/>
  <c r="Z63" i="10"/>
  <c r="I56" i="26" l="1"/>
  <c r="J56" i="26" s="1"/>
  <c r="K56" i="26" s="1"/>
  <c r="L56" i="26" s="1"/>
  <c r="AQ55" i="23"/>
  <c r="B56" i="23"/>
  <c r="BL55" i="23"/>
  <c r="AP55" i="20"/>
  <c r="AO55" i="20"/>
  <c r="BG55" i="20"/>
  <c r="E56" i="20" s="1"/>
  <c r="V56" i="20" s="1"/>
  <c r="BF55" i="20"/>
  <c r="D56" i="20" s="1"/>
  <c r="U56" i="20" s="1"/>
  <c r="BD55" i="20"/>
  <c r="BJ55" i="20"/>
  <c r="H56" i="20" s="1"/>
  <c r="Y56" i="20" s="1"/>
  <c r="BI55" i="20"/>
  <c r="G56" i="20" s="1"/>
  <c r="X56" i="20" s="1"/>
  <c r="BG65" i="10"/>
  <c r="E66" i="10" s="1"/>
  <c r="V66" i="10" s="1"/>
  <c r="AT63" i="10"/>
  <c r="AM63" i="10"/>
  <c r="BI64" i="10"/>
  <c r="G65" i="10" s="1"/>
  <c r="X65" i="10" s="1"/>
  <c r="AD63" i="10"/>
  <c r="BL63" i="10"/>
  <c r="BK63" i="10"/>
  <c r="AA63" i="10"/>
  <c r="AB63" i="10" s="1"/>
  <c r="AC63" i="10" s="1"/>
  <c r="BA63" i="10"/>
  <c r="AJ63" i="10"/>
  <c r="AZ63" i="10"/>
  <c r="AK63" i="10"/>
  <c r="AV63" i="10"/>
  <c r="AW63" i="10"/>
  <c r="AN63" i="10"/>
  <c r="AY63" i="10"/>
  <c r="AH63" i="10"/>
  <c r="I64" i="10"/>
  <c r="S64" i="10"/>
  <c r="Z56" i="26" l="1"/>
  <c r="S56" i="23"/>
  <c r="I56" i="23"/>
  <c r="J56" i="23" s="1"/>
  <c r="K56" i="23" s="1"/>
  <c r="L56" i="23" s="1"/>
  <c r="AQ55" i="20"/>
  <c r="B56" i="20"/>
  <c r="BL55" i="20"/>
  <c r="BI65" i="10"/>
  <c r="G66" i="10" s="1"/>
  <c r="X66" i="10" s="1"/>
  <c r="AP63" i="10"/>
  <c r="AO63" i="10"/>
  <c r="J64" i="10"/>
  <c r="K64" i="10" s="1"/>
  <c r="L64" i="10" s="1"/>
  <c r="BD64" i="10"/>
  <c r="B65" i="10" s="1"/>
  <c r="Z64" i="10"/>
  <c r="BK56" i="26" l="1"/>
  <c r="AA56" i="26"/>
  <c r="AB56" i="26" s="1"/>
  <c r="AC56" i="26" s="1"/>
  <c r="BA56" i="26"/>
  <c r="AD56" i="26"/>
  <c r="AW56" i="26"/>
  <c r="AJ56" i="26"/>
  <c r="AK56" i="26"/>
  <c r="AV56" i="26"/>
  <c r="AM56" i="26"/>
  <c r="AZ56" i="26"/>
  <c r="AN56" i="26"/>
  <c r="AY56" i="26"/>
  <c r="AH56" i="26"/>
  <c r="AT56" i="26"/>
  <c r="Z56" i="23"/>
  <c r="AH56" i="23" s="1"/>
  <c r="S56" i="20"/>
  <c r="I56" i="20"/>
  <c r="J56" i="20" s="1"/>
  <c r="K56" i="20" s="1"/>
  <c r="L56" i="20" s="1"/>
  <c r="S65" i="10"/>
  <c r="I65" i="10"/>
  <c r="J65" i="10" s="1"/>
  <c r="K65" i="10" s="1"/>
  <c r="L65" i="10" s="1"/>
  <c r="AQ63" i="10"/>
  <c r="AT64" i="10"/>
  <c r="AM64" i="10"/>
  <c r="BA64" i="10"/>
  <c r="BK64" i="10"/>
  <c r="AA64" i="10"/>
  <c r="AB64" i="10" s="1"/>
  <c r="AC64" i="10" s="1"/>
  <c r="AD64" i="10"/>
  <c r="BL64" i="10"/>
  <c r="AJ64" i="10"/>
  <c r="AZ64" i="10"/>
  <c r="AW64" i="10"/>
  <c r="AV64" i="10"/>
  <c r="AN64" i="10"/>
  <c r="AK64" i="10"/>
  <c r="AY64" i="10"/>
  <c r="AH64" i="10"/>
  <c r="BD66" i="22" l="1"/>
  <c r="AT56" i="23"/>
  <c r="AO56" i="26"/>
  <c r="AP56" i="26"/>
  <c r="BF56" i="26"/>
  <c r="D57" i="26" s="1"/>
  <c r="BJ56" i="26"/>
  <c r="H57" i="26" s="1"/>
  <c r="Y57" i="26" s="1"/>
  <c r="BD56" i="26"/>
  <c r="BI56" i="26"/>
  <c r="G57" i="26" s="1"/>
  <c r="BG56" i="26"/>
  <c r="E57" i="26" s="1"/>
  <c r="BK56" i="23"/>
  <c r="BA56" i="23"/>
  <c r="AD56" i="23"/>
  <c r="AA56" i="23"/>
  <c r="AB56" i="23" s="1"/>
  <c r="AC56" i="23" s="1"/>
  <c r="AY56" i="23"/>
  <c r="AW56" i="23"/>
  <c r="AK56" i="23"/>
  <c r="AM56" i="23"/>
  <c r="AZ56" i="23"/>
  <c r="AV56" i="23"/>
  <c r="AN56" i="23"/>
  <c r="AJ56" i="23"/>
  <c r="Z56" i="20"/>
  <c r="AT56" i="20" s="1"/>
  <c r="BD65" i="10"/>
  <c r="B66" i="10" s="1"/>
  <c r="Z65" i="10"/>
  <c r="AP64" i="10"/>
  <c r="AO64" i="10"/>
  <c r="B57" i="26" l="1"/>
  <c r="S57" i="26" s="1"/>
  <c r="BL56" i="26"/>
  <c r="AQ56" i="26"/>
  <c r="AO56" i="23"/>
  <c r="BJ56" i="23"/>
  <c r="H57" i="23" s="1"/>
  <c r="Y57" i="23" s="1"/>
  <c r="BG56" i="23"/>
  <c r="E57" i="23" s="1"/>
  <c r="V57" i="23" s="1"/>
  <c r="BI56" i="23"/>
  <c r="G57" i="23" s="1"/>
  <c r="X57" i="23" s="1"/>
  <c r="BD56" i="23"/>
  <c r="BF56" i="23"/>
  <c r="D57" i="23" s="1"/>
  <c r="U57" i="23" s="1"/>
  <c r="AP56" i="23"/>
  <c r="AH56" i="20"/>
  <c r="BA56" i="20"/>
  <c r="AD56" i="20"/>
  <c r="BK56" i="20"/>
  <c r="AA56" i="20"/>
  <c r="AB56" i="20" s="1"/>
  <c r="AC56" i="20" s="1"/>
  <c r="AN56" i="20"/>
  <c r="AY56" i="20"/>
  <c r="AK56" i="20"/>
  <c r="AZ56" i="20"/>
  <c r="AM56" i="20"/>
  <c r="AW56" i="20"/>
  <c r="AJ56" i="20"/>
  <c r="AV56" i="20"/>
  <c r="BA65" i="10"/>
  <c r="BK65" i="10"/>
  <c r="BL65" i="10"/>
  <c r="AD65" i="10"/>
  <c r="AA65" i="10"/>
  <c r="AB65" i="10" s="1"/>
  <c r="AC65" i="10" s="1"/>
  <c r="AZ65" i="10"/>
  <c r="AV65" i="10"/>
  <c r="AJ65" i="10"/>
  <c r="AN65" i="10"/>
  <c r="AW65" i="10"/>
  <c r="AK65" i="10"/>
  <c r="AY65" i="10"/>
  <c r="AM65" i="10"/>
  <c r="AH65" i="10"/>
  <c r="AT65" i="10"/>
  <c r="I66" i="10"/>
  <c r="J66" i="10" s="1"/>
  <c r="K66" i="10" s="1"/>
  <c r="L66" i="10" s="1"/>
  <c r="S66" i="10"/>
  <c r="AQ64" i="10"/>
  <c r="AQ56" i="23" l="1"/>
  <c r="I57" i="26"/>
  <c r="J57" i="26" s="1"/>
  <c r="K57" i="26" s="1"/>
  <c r="L57" i="26" s="1"/>
  <c r="B57" i="23"/>
  <c r="BL56" i="23"/>
  <c r="BG56" i="20"/>
  <c r="E57" i="20" s="1"/>
  <c r="V57" i="20" s="1"/>
  <c r="BJ56" i="20"/>
  <c r="H57" i="20" s="1"/>
  <c r="Y57" i="20" s="1"/>
  <c r="BF56" i="20"/>
  <c r="D57" i="20" s="1"/>
  <c r="U57" i="20" s="1"/>
  <c r="BD56" i="20"/>
  <c r="BI56" i="20"/>
  <c r="G57" i="20" s="1"/>
  <c r="X57" i="20" s="1"/>
  <c r="AP56" i="20"/>
  <c r="AO56" i="20"/>
  <c r="AP65" i="10"/>
  <c r="AO65" i="10"/>
  <c r="Z66" i="10"/>
  <c r="AH66" i="10" s="1"/>
  <c r="Z57" i="26" l="1"/>
  <c r="AT57" i="26" s="1"/>
  <c r="I57" i="23"/>
  <c r="J57" i="23" s="1"/>
  <c r="K57" i="23" s="1"/>
  <c r="L57" i="23" s="1"/>
  <c r="S57" i="23"/>
  <c r="AQ56" i="20"/>
  <c r="AN66" i="10"/>
  <c r="AJ66" i="10"/>
  <c r="AK66" i="10"/>
  <c r="AM66" i="10"/>
  <c r="B57" i="20"/>
  <c r="BL56" i="20"/>
  <c r="AT66" i="10"/>
  <c r="AA66" i="10"/>
  <c r="AB66" i="10" s="1"/>
  <c r="AC66" i="10" s="1"/>
  <c r="AD66" i="10"/>
  <c r="BA66" i="10"/>
  <c r="BK66" i="10"/>
  <c r="AV66" i="10"/>
  <c r="AZ66" i="10"/>
  <c r="AW66" i="10"/>
  <c r="AY66" i="10"/>
  <c r="AQ65" i="10"/>
  <c r="AH57" i="26" l="1"/>
  <c r="BA57" i="26"/>
  <c r="AD57" i="26"/>
  <c r="BK57" i="26"/>
  <c r="AA57" i="26"/>
  <c r="AB57" i="26" s="1"/>
  <c r="AC57" i="26" s="1"/>
  <c r="AZ57" i="26"/>
  <c r="AY57" i="26"/>
  <c r="AM57" i="26"/>
  <c r="AV57" i="26"/>
  <c r="AW57" i="26"/>
  <c r="AN57" i="26"/>
  <c r="AK57" i="26"/>
  <c r="AJ57" i="26"/>
  <c r="Z65" i="22"/>
  <c r="I66" i="22" s="1"/>
  <c r="I65" i="22"/>
  <c r="Z57" i="23"/>
  <c r="AH57" i="23" s="1"/>
  <c r="AP66" i="10"/>
  <c r="I57" i="20"/>
  <c r="J57" i="20" s="1"/>
  <c r="K57" i="20" s="1"/>
  <c r="L57" i="20" s="1"/>
  <c r="S57" i="20"/>
  <c r="AO66" i="10"/>
  <c r="BF66" i="10"/>
  <c r="BD66" i="10"/>
  <c r="B67" i="10" s="1"/>
  <c r="BJ66" i="10"/>
  <c r="BI66" i="10"/>
  <c r="BG66" i="10"/>
  <c r="E67" i="10" s="1"/>
  <c r="I76" i="22" l="1"/>
  <c r="I77" i="22"/>
  <c r="B29" i="8" s="1"/>
  <c r="H67" i="10"/>
  <c r="Y67" i="10" s="1"/>
  <c r="BJ67" i="10" s="1"/>
  <c r="H68" i="10" s="1"/>
  <c r="Y68" i="10" s="1"/>
  <c r="D67" i="10"/>
  <c r="U67" i="10" s="1"/>
  <c r="BF67" i="10" s="1"/>
  <c r="D68" i="10" s="1"/>
  <c r="U68" i="10" s="1"/>
  <c r="G67" i="10"/>
  <c r="X67" i="10" s="1"/>
  <c r="BI67" i="10" s="1"/>
  <c r="G68" i="10" s="1"/>
  <c r="X68" i="10" s="1"/>
  <c r="BG57" i="26"/>
  <c r="E58" i="26" s="1"/>
  <c r="BF57" i="26"/>
  <c r="D58" i="26" s="1"/>
  <c r="BJ57" i="26"/>
  <c r="H58" i="26" s="1"/>
  <c r="Y58" i="26" s="1"/>
  <c r="BD57" i="26"/>
  <c r="BI57" i="26"/>
  <c r="G58" i="26" s="1"/>
  <c r="AP57" i="26"/>
  <c r="AO57" i="26"/>
  <c r="I72" i="22"/>
  <c r="BA57" i="23"/>
  <c r="AD57" i="23"/>
  <c r="BK57" i="23"/>
  <c r="AA57" i="23"/>
  <c r="AB57" i="23" s="1"/>
  <c r="AC57" i="23" s="1"/>
  <c r="AM57" i="23"/>
  <c r="AZ57" i="23"/>
  <c r="AN57" i="23"/>
  <c r="AY57" i="23"/>
  <c r="AJ57" i="23"/>
  <c r="AW57" i="23"/>
  <c r="AV57" i="23"/>
  <c r="AK57" i="23"/>
  <c r="AT57" i="23"/>
  <c r="AQ66" i="10"/>
  <c r="S67" i="10"/>
  <c r="BD71" i="10"/>
  <c r="Z57" i="20"/>
  <c r="AT57" i="20" s="1"/>
  <c r="V67" i="10"/>
  <c r="BL66" i="10"/>
  <c r="I78" i="22" l="1"/>
  <c r="B28" i="8"/>
  <c r="BF68" i="10"/>
  <c r="D69" i="10" s="1"/>
  <c r="U69" i="10" s="1"/>
  <c r="BI68" i="10"/>
  <c r="G69" i="10" s="1"/>
  <c r="X69" i="10" s="1"/>
  <c r="BJ68" i="10"/>
  <c r="H69" i="10" s="1"/>
  <c r="Y69" i="10" s="1"/>
  <c r="I67" i="10"/>
  <c r="J67" i="10" s="1"/>
  <c r="K67" i="10" s="1"/>
  <c r="L67" i="10" s="1"/>
  <c r="B58" i="26"/>
  <c r="S58" i="26" s="1"/>
  <c r="BL57" i="26"/>
  <c r="AQ57" i="26"/>
  <c r="AP57" i="23"/>
  <c r="AO57" i="23"/>
  <c r="BI57" i="23"/>
  <c r="G58" i="23" s="1"/>
  <c r="X58" i="23" s="1"/>
  <c r="BD57" i="23"/>
  <c r="BG57" i="23"/>
  <c r="E58" i="23" s="1"/>
  <c r="V58" i="23" s="1"/>
  <c r="BJ57" i="23"/>
  <c r="H58" i="23" s="1"/>
  <c r="Y58" i="23" s="1"/>
  <c r="BF57" i="23"/>
  <c r="D58" i="23" s="1"/>
  <c r="U58" i="23" s="1"/>
  <c r="BD67" i="10"/>
  <c r="B68" i="10" s="1"/>
  <c r="BG67" i="10"/>
  <c r="E68" i="10" s="1"/>
  <c r="V68" i="10" s="1"/>
  <c r="AD57" i="20"/>
  <c r="BK57" i="20"/>
  <c r="BA57" i="20"/>
  <c r="AA57" i="20"/>
  <c r="AB57" i="20" s="1"/>
  <c r="AC57" i="20" s="1"/>
  <c r="AZ57" i="20"/>
  <c r="AK57" i="20"/>
  <c r="AW57" i="20"/>
  <c r="AY57" i="20"/>
  <c r="AM57" i="20"/>
  <c r="AV57" i="20"/>
  <c r="AJ57" i="20"/>
  <c r="AN57" i="20"/>
  <c r="Z67" i="10"/>
  <c r="AH57" i="20"/>
  <c r="AD67" i="10" l="1"/>
  <c r="BG68" i="10"/>
  <c r="E69" i="10" s="1"/>
  <c r="V69" i="10" s="1"/>
  <c r="BI69" i="10"/>
  <c r="I68" i="10"/>
  <c r="J68" i="10" s="1"/>
  <c r="K68" i="10" s="1"/>
  <c r="L68" i="10" s="1"/>
  <c r="S68" i="10"/>
  <c r="BJ69" i="10"/>
  <c r="BF69" i="10"/>
  <c r="AQ57" i="23"/>
  <c r="I58" i="26"/>
  <c r="J58" i="26" s="1"/>
  <c r="K58" i="26" s="1"/>
  <c r="L58" i="26" s="1"/>
  <c r="B58" i="23"/>
  <c r="BL57" i="23"/>
  <c r="BK67" i="10"/>
  <c r="BA67" i="10"/>
  <c r="AY67" i="10"/>
  <c r="AM67" i="10"/>
  <c r="AZ67" i="10"/>
  <c r="AN67" i="10"/>
  <c r="AJ67" i="10"/>
  <c r="AV67" i="10"/>
  <c r="AT67" i="10"/>
  <c r="AK67" i="10"/>
  <c r="BG57" i="20"/>
  <c r="E58" i="20" s="1"/>
  <c r="V58" i="20" s="1"/>
  <c r="BF57" i="20"/>
  <c r="D58" i="20" s="1"/>
  <c r="U58" i="20" s="1"/>
  <c r="BD57" i="20"/>
  <c r="BJ57" i="20"/>
  <c r="H58" i="20" s="1"/>
  <c r="Y58" i="20" s="1"/>
  <c r="BI57" i="20"/>
  <c r="G58" i="20" s="1"/>
  <c r="X58" i="20" s="1"/>
  <c r="AH67" i="10"/>
  <c r="AA67" i="10"/>
  <c r="AB67" i="10" s="1"/>
  <c r="AC67" i="10" s="1"/>
  <c r="AW67" i="10"/>
  <c r="AO57" i="20"/>
  <c r="AP57" i="20"/>
  <c r="BL67" i="10"/>
  <c r="I68" i="22" l="1"/>
  <c r="Z68" i="10"/>
  <c r="BD68" i="10"/>
  <c r="B69" i="10" s="1"/>
  <c r="AH68" i="10"/>
  <c r="AT68" i="10"/>
  <c r="BG69" i="10"/>
  <c r="Z58" i="26"/>
  <c r="I58" i="23"/>
  <c r="J58" i="23" s="1"/>
  <c r="K58" i="23" s="1"/>
  <c r="L58" i="23" s="1"/>
  <c r="S58" i="23"/>
  <c r="H70" i="10"/>
  <c r="Y70" i="10"/>
  <c r="G70" i="10"/>
  <c r="X70" i="10"/>
  <c r="AQ57" i="20"/>
  <c r="AP67" i="10"/>
  <c r="AO67" i="10"/>
  <c r="B58" i="20"/>
  <c r="BL57" i="20"/>
  <c r="I69" i="10" l="1"/>
  <c r="J69" i="10" s="1"/>
  <c r="K69" i="10" s="1"/>
  <c r="L69" i="10" s="1"/>
  <c r="S69" i="10"/>
  <c r="BL68" i="10"/>
  <c r="BK68" i="10"/>
  <c r="BA68" i="10"/>
  <c r="AD68" i="10"/>
  <c r="AA68" i="10"/>
  <c r="AB68" i="10" s="1"/>
  <c r="AC68" i="10" s="1"/>
  <c r="AY68" i="10"/>
  <c r="AZ68" i="10"/>
  <c r="AJ68" i="10"/>
  <c r="AM68" i="10"/>
  <c r="AV68" i="10"/>
  <c r="AN68" i="10"/>
  <c r="AW68" i="10"/>
  <c r="AK68" i="10"/>
  <c r="BK58" i="26"/>
  <c r="BA58" i="26"/>
  <c r="AD58" i="26"/>
  <c r="AA58" i="26"/>
  <c r="AB58" i="26" s="1"/>
  <c r="AC58" i="26" s="1"/>
  <c r="AJ58" i="26"/>
  <c r="AV58" i="26"/>
  <c r="AM58" i="26"/>
  <c r="AW58" i="26"/>
  <c r="AZ58" i="26"/>
  <c r="AK58" i="26"/>
  <c r="AN58" i="26"/>
  <c r="AY58" i="26"/>
  <c r="AT58" i="26"/>
  <c r="AH58" i="26"/>
  <c r="Z58" i="23"/>
  <c r="AH58" i="23" s="1"/>
  <c r="D70" i="10"/>
  <c r="U70" i="10"/>
  <c r="E70" i="10"/>
  <c r="V70" i="10"/>
  <c r="AQ67" i="10"/>
  <c r="I58" i="20"/>
  <c r="J58" i="20" s="1"/>
  <c r="K58" i="20" s="1"/>
  <c r="L58" i="20" s="1"/>
  <c r="S58" i="20"/>
  <c r="C41" i="19"/>
  <c r="H41" i="19"/>
  <c r="F41" i="19"/>
  <c r="AT40" i="19"/>
  <c r="AU40" i="19" s="1"/>
  <c r="B41" i="19"/>
  <c r="I67" i="22" l="1"/>
  <c r="I73" i="22"/>
  <c r="AT58" i="23"/>
  <c r="AO68" i="10"/>
  <c r="Z69" i="10"/>
  <c r="AH69" i="10" s="1"/>
  <c r="BD69" i="10"/>
  <c r="AP68" i="10"/>
  <c r="AO58" i="26"/>
  <c r="AP58" i="26"/>
  <c r="BF58" i="26"/>
  <c r="D59" i="26" s="1"/>
  <c r="BJ58" i="26"/>
  <c r="H59" i="26" s="1"/>
  <c r="Y59" i="26" s="1"/>
  <c r="BI58" i="26"/>
  <c r="G59" i="26" s="1"/>
  <c r="BG58" i="26"/>
  <c r="E59" i="26" s="1"/>
  <c r="BD58" i="26"/>
  <c r="BA58" i="23"/>
  <c r="AD58" i="23"/>
  <c r="BK58" i="23"/>
  <c r="AA58" i="23"/>
  <c r="AB58" i="23" s="1"/>
  <c r="AC58" i="23" s="1"/>
  <c r="AN58" i="23"/>
  <c r="AW58" i="23"/>
  <c r="AZ58" i="23"/>
  <c r="AK58" i="23"/>
  <c r="AJ58" i="23"/>
  <c r="AY58" i="23"/>
  <c r="AM58" i="23"/>
  <c r="AV58" i="23"/>
  <c r="Z58" i="20"/>
  <c r="AH58" i="20" s="1"/>
  <c r="I41" i="19"/>
  <c r="AQ68" i="10" l="1"/>
  <c r="AT58" i="20"/>
  <c r="AT69" i="10"/>
  <c r="AD69" i="10"/>
  <c r="BK69" i="10"/>
  <c r="BL69" i="10"/>
  <c r="AA69" i="10"/>
  <c r="AB69" i="10" s="1"/>
  <c r="AC69" i="10" s="1"/>
  <c r="BA69" i="10"/>
  <c r="AM69" i="10"/>
  <c r="AV69" i="10"/>
  <c r="AY69" i="10"/>
  <c r="AZ69" i="10"/>
  <c r="AJ69" i="10"/>
  <c r="AN69" i="10"/>
  <c r="AK69" i="10"/>
  <c r="AW69" i="10"/>
  <c r="AQ58" i="26"/>
  <c r="B59" i="26"/>
  <c r="S59" i="26" s="1"/>
  <c r="BL58" i="26"/>
  <c r="AP58" i="23"/>
  <c r="BJ58" i="23"/>
  <c r="H59" i="23" s="1"/>
  <c r="Y59" i="23" s="1"/>
  <c r="BI58" i="23"/>
  <c r="G59" i="23" s="1"/>
  <c r="X59" i="23" s="1"/>
  <c r="BG58" i="23"/>
  <c r="E59" i="23" s="1"/>
  <c r="V59" i="23" s="1"/>
  <c r="BD58" i="23"/>
  <c r="BF58" i="23"/>
  <c r="D59" i="23" s="1"/>
  <c r="U59" i="23" s="1"/>
  <c r="AO58" i="23"/>
  <c r="S70" i="10"/>
  <c r="Z70" i="10" s="1"/>
  <c r="I71" i="10" s="1"/>
  <c r="I80" i="10"/>
  <c r="AA58" i="20"/>
  <c r="AB58" i="20" s="1"/>
  <c r="AC58" i="20" s="1"/>
  <c r="BA58" i="20"/>
  <c r="AD58" i="20"/>
  <c r="BK58" i="20"/>
  <c r="AV58" i="20"/>
  <c r="AN58" i="20"/>
  <c r="AW58" i="20"/>
  <c r="AJ58" i="20"/>
  <c r="AK58" i="20"/>
  <c r="AZ58" i="20"/>
  <c r="AM58" i="20"/>
  <c r="AY58" i="20"/>
  <c r="T41" i="19"/>
  <c r="AS41" i="19"/>
  <c r="AQ41" i="19"/>
  <c r="AM41" i="19"/>
  <c r="AN41" i="19"/>
  <c r="AD41" i="19"/>
  <c r="P41" i="19"/>
  <c r="AC41" i="19"/>
  <c r="AG41" i="19"/>
  <c r="AT41" i="19"/>
  <c r="AU41" i="19" s="1"/>
  <c r="AJ41" i="19"/>
  <c r="V41" i="19"/>
  <c r="J41" i="19"/>
  <c r="AI41" i="19"/>
  <c r="Q41" i="19"/>
  <c r="AP69" i="10" l="1"/>
  <c r="AO69" i="10"/>
  <c r="AQ69" i="10" s="1"/>
  <c r="AQ58" i="23"/>
  <c r="I59" i="26"/>
  <c r="J59" i="26" s="1"/>
  <c r="K59" i="26" s="1"/>
  <c r="L59" i="26" s="1"/>
  <c r="B59" i="23"/>
  <c r="BL58" i="23"/>
  <c r="I73" i="10"/>
  <c r="B70" i="10"/>
  <c r="I70" i="10" s="1"/>
  <c r="BI58" i="20"/>
  <c r="G59" i="20" s="1"/>
  <c r="X59" i="20" s="1"/>
  <c r="BF58" i="20"/>
  <c r="D59" i="20" s="1"/>
  <c r="U59" i="20" s="1"/>
  <c r="BG58" i="20"/>
  <c r="E59" i="20" s="1"/>
  <c r="V59" i="20" s="1"/>
  <c r="BD58" i="20"/>
  <c r="BJ58" i="20"/>
  <c r="H59" i="20" s="1"/>
  <c r="Y59" i="20" s="1"/>
  <c r="AP58" i="20"/>
  <c r="AO58" i="20"/>
  <c r="B42" i="19"/>
  <c r="H42" i="19"/>
  <c r="C42" i="19"/>
  <c r="F42" i="19"/>
  <c r="X41" i="19"/>
  <c r="K41" i="19"/>
  <c r="L41" i="19" s="1"/>
  <c r="W41" i="19"/>
  <c r="Z59" i="26" l="1"/>
  <c r="AH59" i="26" s="1"/>
  <c r="S59" i="23"/>
  <c r="I59" i="23"/>
  <c r="J59" i="23" s="1"/>
  <c r="K59" i="23" s="1"/>
  <c r="L59" i="23" s="1"/>
  <c r="I77" i="10"/>
  <c r="I72" i="10"/>
  <c r="I78" i="10"/>
  <c r="B30" i="8"/>
  <c r="AQ58" i="20"/>
  <c r="B59" i="20"/>
  <c r="BL58" i="20"/>
  <c r="I42" i="19"/>
  <c r="Y41" i="19"/>
  <c r="BA59" i="26" l="1"/>
  <c r="AD59" i="26"/>
  <c r="BK59" i="26"/>
  <c r="AA59" i="26"/>
  <c r="AB59" i="26" s="1"/>
  <c r="AC59" i="26" s="1"/>
  <c r="AW59" i="26"/>
  <c r="AM59" i="26"/>
  <c r="AN59" i="26"/>
  <c r="AV59" i="26"/>
  <c r="AK59" i="26"/>
  <c r="AZ59" i="26"/>
  <c r="AY59" i="26"/>
  <c r="AJ59" i="26"/>
  <c r="AT59" i="26"/>
  <c r="Z59" i="23"/>
  <c r="AT59" i="23" s="1"/>
  <c r="P42" i="19"/>
  <c r="I59" i="20"/>
  <c r="J59" i="20" s="1"/>
  <c r="K59" i="20" s="1"/>
  <c r="L59" i="20" s="1"/>
  <c r="S59" i="20"/>
  <c r="AC42" i="19"/>
  <c r="AD42" i="19"/>
  <c r="AN42" i="19"/>
  <c r="AM42" i="19"/>
  <c r="AQ42" i="19"/>
  <c r="AS42" i="19"/>
  <c r="AJ42" i="19"/>
  <c r="AT42" i="19"/>
  <c r="AU42" i="19" s="1"/>
  <c r="J42" i="19"/>
  <c r="K42" i="19" s="1"/>
  <c r="L42" i="19" s="1"/>
  <c r="V42" i="19"/>
  <c r="T42" i="19"/>
  <c r="AI42" i="19"/>
  <c r="Q42" i="19"/>
  <c r="AG42" i="19"/>
  <c r="W42" i="19" l="1"/>
  <c r="AP59" i="26"/>
  <c r="BG59" i="26"/>
  <c r="E60" i="26" s="1"/>
  <c r="BJ59" i="26"/>
  <c r="H60" i="26" s="1"/>
  <c r="Y60" i="26" s="1"/>
  <c r="BD59" i="26"/>
  <c r="BF59" i="26"/>
  <c r="D60" i="26" s="1"/>
  <c r="BI59" i="26"/>
  <c r="G60" i="26" s="1"/>
  <c r="AO59" i="26"/>
  <c r="BK59" i="23"/>
  <c r="AD59" i="23"/>
  <c r="AA59" i="23"/>
  <c r="AB59" i="23" s="1"/>
  <c r="AC59" i="23" s="1"/>
  <c r="BA59" i="23"/>
  <c r="AZ59" i="23"/>
  <c r="AN59" i="23"/>
  <c r="AM59" i="23"/>
  <c r="AK59" i="23"/>
  <c r="AW59" i="23"/>
  <c r="AY59" i="23"/>
  <c r="AV59" i="23"/>
  <c r="AJ59" i="23"/>
  <c r="AH59" i="23"/>
  <c r="Z59" i="20"/>
  <c r="H43" i="19"/>
  <c r="F43" i="19"/>
  <c r="X42" i="19"/>
  <c r="Y42" i="19" s="1"/>
  <c r="C43" i="19"/>
  <c r="B43" i="19"/>
  <c r="AQ59" i="26" l="1"/>
  <c r="B60" i="26"/>
  <c r="S60" i="26" s="1"/>
  <c r="BL59" i="26"/>
  <c r="AO59" i="23"/>
  <c r="AP59" i="23"/>
  <c r="BD59" i="23"/>
  <c r="BG59" i="23"/>
  <c r="E60" i="23" s="1"/>
  <c r="V60" i="23" s="1"/>
  <c r="BF59" i="23"/>
  <c r="D60" i="23" s="1"/>
  <c r="U60" i="23" s="1"/>
  <c r="BJ59" i="23"/>
  <c r="H60" i="23" s="1"/>
  <c r="Y60" i="23" s="1"/>
  <c r="BI59" i="23"/>
  <c r="G60" i="23" s="1"/>
  <c r="X60" i="23" s="1"/>
  <c r="AH59" i="20"/>
  <c r="AA59" i="20"/>
  <c r="AB59" i="20" s="1"/>
  <c r="AC59" i="20" s="1"/>
  <c r="BK59" i="20"/>
  <c r="AD59" i="20"/>
  <c r="BA59" i="20"/>
  <c r="AK59" i="20"/>
  <c r="AM59" i="20"/>
  <c r="AZ59" i="20"/>
  <c r="AW59" i="20"/>
  <c r="AY59" i="20"/>
  <c r="AN59" i="20"/>
  <c r="AV59" i="20"/>
  <c r="AJ59" i="20"/>
  <c r="AT59" i="20"/>
  <c r="I43" i="19"/>
  <c r="P43" i="19" s="1"/>
  <c r="I60" i="26" l="1"/>
  <c r="J60" i="26" s="1"/>
  <c r="B60" i="23"/>
  <c r="BL59" i="23"/>
  <c r="AQ59" i="23"/>
  <c r="AP59" i="20"/>
  <c r="BD59" i="20"/>
  <c r="BJ59" i="20"/>
  <c r="H60" i="20" s="1"/>
  <c r="Y60" i="20" s="1"/>
  <c r="BG59" i="20"/>
  <c r="E60" i="20" s="1"/>
  <c r="V60" i="20" s="1"/>
  <c r="BF59" i="20"/>
  <c r="D60" i="20" s="1"/>
  <c r="U60" i="20" s="1"/>
  <c r="BI59" i="20"/>
  <c r="G60" i="20" s="1"/>
  <c r="X60" i="20" s="1"/>
  <c r="AO59" i="20"/>
  <c r="V43" i="19"/>
  <c r="AS43" i="19"/>
  <c r="AQ43" i="19"/>
  <c r="AM43" i="19"/>
  <c r="AN43" i="19"/>
  <c r="AT43" i="19"/>
  <c r="AU43" i="19" s="1"/>
  <c r="AJ43" i="19"/>
  <c r="J43" i="19"/>
  <c r="K43" i="19" s="1"/>
  <c r="L43" i="19" s="1"/>
  <c r="Q43" i="19"/>
  <c r="AI43" i="19"/>
  <c r="AG43" i="19"/>
  <c r="T43" i="19"/>
  <c r="AC43" i="19"/>
  <c r="AD43" i="19"/>
  <c r="Z60" i="26" l="1"/>
  <c r="AT60" i="26" s="1"/>
  <c r="I69" i="26"/>
  <c r="K60" i="26"/>
  <c r="I60" i="23"/>
  <c r="J60" i="23" s="1"/>
  <c r="S60" i="23"/>
  <c r="AQ59" i="20"/>
  <c r="B60" i="20"/>
  <c r="BL59" i="20"/>
  <c r="X43" i="19"/>
  <c r="C44" i="19"/>
  <c r="B44" i="19"/>
  <c r="W43" i="19"/>
  <c r="H44" i="19"/>
  <c r="F44" i="19"/>
  <c r="I70" i="26" l="1"/>
  <c r="L60" i="26"/>
  <c r="AA60" i="26"/>
  <c r="AB60" i="26" s="1"/>
  <c r="AC60" i="26" s="1"/>
  <c r="BA60" i="26"/>
  <c r="AD60" i="26"/>
  <c r="BK60" i="26"/>
  <c r="AJ60" i="26"/>
  <c r="AW60" i="26"/>
  <c r="AZ60" i="26"/>
  <c r="AV60" i="26"/>
  <c r="AM60" i="26"/>
  <c r="AK60" i="26"/>
  <c r="AN60" i="26"/>
  <c r="AY60" i="26"/>
  <c r="AH60" i="26"/>
  <c r="Z60" i="23"/>
  <c r="K60" i="23"/>
  <c r="I69" i="23"/>
  <c r="B25" i="8" s="1"/>
  <c r="Y43" i="19"/>
  <c r="I60" i="20"/>
  <c r="J60" i="20" s="1"/>
  <c r="S60" i="20"/>
  <c r="I44" i="19"/>
  <c r="P44" i="19" s="1"/>
  <c r="H25" i="8" l="1"/>
  <c r="F25" i="8"/>
  <c r="AP60" i="26"/>
  <c r="AO60" i="26"/>
  <c r="BI60" i="26"/>
  <c r="G61" i="26" s="1"/>
  <c r="BG60" i="26"/>
  <c r="E61" i="26" s="1"/>
  <c r="BF60" i="26"/>
  <c r="D61" i="26" s="1"/>
  <c r="BD60" i="26"/>
  <c r="BJ60" i="26"/>
  <c r="H61" i="26" s="1"/>
  <c r="Y61" i="26" s="1"/>
  <c r="L60" i="23"/>
  <c r="I70" i="23"/>
  <c r="B26" i="8" s="1"/>
  <c r="BA60" i="23"/>
  <c r="AD60" i="23"/>
  <c r="AA60" i="23"/>
  <c r="AB60" i="23" s="1"/>
  <c r="AC60" i="23" s="1"/>
  <c r="BK60" i="23"/>
  <c r="AM60" i="23"/>
  <c r="AJ60" i="23"/>
  <c r="AY60" i="23"/>
  <c r="AV60" i="23"/>
  <c r="AN60" i="23"/>
  <c r="AK60" i="23"/>
  <c r="AW60" i="23"/>
  <c r="AZ60" i="23"/>
  <c r="AH60" i="23"/>
  <c r="AT60" i="23"/>
  <c r="AG44" i="19"/>
  <c r="AI44" i="19"/>
  <c r="V44" i="19"/>
  <c r="K60" i="20"/>
  <c r="I74" i="20"/>
  <c r="I25" i="8" s="1"/>
  <c r="Z60" i="20"/>
  <c r="AT60" i="20" s="1"/>
  <c r="Q44" i="19"/>
  <c r="AD44" i="19"/>
  <c r="AC44" i="19"/>
  <c r="AN44" i="19"/>
  <c r="AM44" i="19"/>
  <c r="AS44" i="19"/>
  <c r="AQ44" i="19"/>
  <c r="AT44" i="19"/>
  <c r="AJ44" i="19"/>
  <c r="J44" i="19"/>
  <c r="K44" i="19" s="1"/>
  <c r="L44" i="19" s="1"/>
  <c r="T44" i="19"/>
  <c r="G50" i="19"/>
  <c r="F26" i="8" l="1"/>
  <c r="H26" i="8"/>
  <c r="AQ60" i="26"/>
  <c r="B61" i="26"/>
  <c r="S61" i="26" s="1"/>
  <c r="BL60" i="26"/>
  <c r="BF60" i="23"/>
  <c r="D61" i="23" s="1"/>
  <c r="U61" i="23" s="1"/>
  <c r="BD60" i="23"/>
  <c r="BJ60" i="23"/>
  <c r="H61" i="23" s="1"/>
  <c r="Y61" i="23" s="1"/>
  <c r="BG60" i="23"/>
  <c r="E61" i="23" s="1"/>
  <c r="V61" i="23" s="1"/>
  <c r="BI60" i="23"/>
  <c r="G61" i="23" s="1"/>
  <c r="X61" i="23" s="1"/>
  <c r="AP60" i="23"/>
  <c r="AO60" i="23"/>
  <c r="AQ60" i="23" s="1"/>
  <c r="AH60" i="20"/>
  <c r="AA60" i="20"/>
  <c r="AB60" i="20" s="1"/>
  <c r="AC60" i="20" s="1"/>
  <c r="BA60" i="20"/>
  <c r="AD60" i="20"/>
  <c r="BK60" i="20"/>
  <c r="AY60" i="20"/>
  <c r="AK60" i="20"/>
  <c r="AM60" i="20"/>
  <c r="AV60" i="20"/>
  <c r="AZ60" i="20"/>
  <c r="AW60" i="20"/>
  <c r="AJ60" i="20"/>
  <c r="AN60" i="20"/>
  <c r="W44" i="19"/>
  <c r="I75" i="20"/>
  <c r="I26" i="8" s="1"/>
  <c r="L60" i="20"/>
  <c r="H45" i="19"/>
  <c r="AU44" i="19"/>
  <c r="F45" i="19"/>
  <c r="B45" i="19"/>
  <c r="X44" i="19"/>
  <c r="C45" i="19"/>
  <c r="I61" i="26" l="1"/>
  <c r="J61" i="26" s="1"/>
  <c r="K61" i="26" s="1"/>
  <c r="L61" i="26" s="1"/>
  <c r="B61" i="23"/>
  <c r="BL60" i="23"/>
  <c r="AP60" i="20"/>
  <c r="AO60" i="20"/>
  <c r="BD60" i="20"/>
  <c r="BJ60" i="20"/>
  <c r="H61" i="20" s="1"/>
  <c r="Y61" i="20" s="1"/>
  <c r="BF60" i="20"/>
  <c r="D61" i="20" s="1"/>
  <c r="U61" i="20" s="1"/>
  <c r="BI60" i="20"/>
  <c r="G61" i="20" s="1"/>
  <c r="X61" i="20" s="1"/>
  <c r="BG60" i="20"/>
  <c r="E61" i="20" s="1"/>
  <c r="V61" i="20" s="1"/>
  <c r="Y44" i="19"/>
  <c r="I45" i="19"/>
  <c r="AC45" i="19" s="1"/>
  <c r="Z61" i="26" l="1"/>
  <c r="I61" i="23"/>
  <c r="J61" i="23" s="1"/>
  <c r="K61" i="23" s="1"/>
  <c r="L61" i="23" s="1"/>
  <c r="S61" i="23"/>
  <c r="Q45" i="19"/>
  <c r="V45" i="19"/>
  <c r="AD45" i="19"/>
  <c r="AQ60" i="20"/>
  <c r="B61" i="20"/>
  <c r="BL60" i="20"/>
  <c r="P45" i="19"/>
  <c r="AS45" i="19"/>
  <c r="AQ45" i="19"/>
  <c r="AM45" i="19"/>
  <c r="AN45" i="19"/>
  <c r="AJ45" i="19"/>
  <c r="AT45" i="19"/>
  <c r="AU45" i="19" s="1"/>
  <c r="J45" i="19"/>
  <c r="K45" i="19" s="1"/>
  <c r="L45" i="19" s="1"/>
  <c r="T45" i="19"/>
  <c r="AG45" i="19"/>
  <c r="AI45" i="19"/>
  <c r="AA61" i="26" l="1"/>
  <c r="AB61" i="26" s="1"/>
  <c r="AC61" i="26" s="1"/>
  <c r="BA61" i="26"/>
  <c r="AD61" i="26"/>
  <c r="BK61" i="26"/>
  <c r="AW61" i="26"/>
  <c r="AK61" i="26"/>
  <c r="AZ61" i="26"/>
  <c r="AY61" i="26"/>
  <c r="AN61" i="26"/>
  <c r="AJ61" i="26"/>
  <c r="AM61" i="26"/>
  <c r="AV61" i="26"/>
  <c r="AH61" i="26"/>
  <c r="AT61" i="26"/>
  <c r="Z61" i="23"/>
  <c r="AH61" i="23" s="1"/>
  <c r="AT61" i="23"/>
  <c r="S61" i="20"/>
  <c r="I61" i="20"/>
  <c r="J61" i="20" s="1"/>
  <c r="K61" i="20" s="1"/>
  <c r="L61" i="20" s="1"/>
  <c r="B46" i="19"/>
  <c r="H46" i="19"/>
  <c r="C46" i="19"/>
  <c r="F46" i="19"/>
  <c r="W45" i="19"/>
  <c r="X45" i="19"/>
  <c r="AP61" i="26" l="1"/>
  <c r="AO61" i="26"/>
  <c r="BJ61" i="26"/>
  <c r="H62" i="26" s="1"/>
  <c r="Y62" i="26" s="1"/>
  <c r="BD61" i="26"/>
  <c r="BI61" i="26"/>
  <c r="G62" i="26" s="1"/>
  <c r="BG61" i="26"/>
  <c r="E62" i="26" s="1"/>
  <c r="BF61" i="26"/>
  <c r="D62" i="26" s="1"/>
  <c r="AA61" i="23"/>
  <c r="AB61" i="23" s="1"/>
  <c r="AC61" i="23" s="1"/>
  <c r="BK61" i="23"/>
  <c r="AD61" i="23"/>
  <c r="BA61" i="23"/>
  <c r="AN61" i="23"/>
  <c r="AV61" i="23"/>
  <c r="AJ61" i="23"/>
  <c r="AK61" i="23"/>
  <c r="AY61" i="23"/>
  <c r="AM61" i="23"/>
  <c r="AZ61" i="23"/>
  <c r="AW61" i="23"/>
  <c r="Z61" i="20"/>
  <c r="AT61" i="20" s="1"/>
  <c r="I46" i="19"/>
  <c r="T46" i="19" s="1"/>
  <c r="Y45" i="19"/>
  <c r="P46" i="19" l="1"/>
  <c r="AQ61" i="26"/>
  <c r="B62" i="26"/>
  <c r="S62" i="26" s="1"/>
  <c r="BL61" i="26"/>
  <c r="AP61" i="23"/>
  <c r="BG61" i="23"/>
  <c r="E62" i="23" s="1"/>
  <c r="V62" i="23" s="1"/>
  <c r="BF61" i="23"/>
  <c r="D62" i="23" s="1"/>
  <c r="U62" i="23" s="1"/>
  <c r="BJ61" i="23"/>
  <c r="H62" i="23" s="1"/>
  <c r="Y62" i="23" s="1"/>
  <c r="BI61" i="23"/>
  <c r="G62" i="23" s="1"/>
  <c r="X62" i="23" s="1"/>
  <c r="BD61" i="23"/>
  <c r="AO61" i="23"/>
  <c r="AH61" i="20"/>
  <c r="AD61" i="20"/>
  <c r="AA61" i="20"/>
  <c r="AB61" i="20" s="1"/>
  <c r="AC61" i="20" s="1"/>
  <c r="BK61" i="20"/>
  <c r="BA61" i="20"/>
  <c r="AK61" i="20"/>
  <c r="AZ61" i="20"/>
  <c r="AJ61" i="20"/>
  <c r="AY61" i="20"/>
  <c r="AW61" i="20"/>
  <c r="AN61" i="20"/>
  <c r="AM61" i="20"/>
  <c r="AV61" i="20"/>
  <c r="AC46" i="19"/>
  <c r="AD46" i="19"/>
  <c r="AI46" i="19"/>
  <c r="AN46" i="19"/>
  <c r="AM46" i="19"/>
  <c r="AS46" i="19"/>
  <c r="AQ46" i="19"/>
  <c r="AT46" i="19"/>
  <c r="AU46" i="19" s="1"/>
  <c r="AJ46" i="19"/>
  <c r="J46" i="19"/>
  <c r="K46" i="19" s="1"/>
  <c r="L46" i="19" s="1"/>
  <c r="Q46" i="19"/>
  <c r="X46" i="19" s="1"/>
  <c r="V46" i="19"/>
  <c r="AG46" i="19"/>
  <c r="I62" i="26" l="1"/>
  <c r="J62" i="26" s="1"/>
  <c r="K62" i="26" s="1"/>
  <c r="L62" i="26" s="1"/>
  <c r="AQ61" i="23"/>
  <c r="B62" i="23"/>
  <c r="BL61" i="23"/>
  <c r="AP61" i="20"/>
  <c r="BI61" i="20"/>
  <c r="G62" i="20" s="1"/>
  <c r="X62" i="20" s="1"/>
  <c r="BJ61" i="20"/>
  <c r="H62" i="20" s="1"/>
  <c r="Y62" i="20" s="1"/>
  <c r="BD61" i="20"/>
  <c r="BF61" i="20"/>
  <c r="D62" i="20" s="1"/>
  <c r="U62" i="20" s="1"/>
  <c r="BG61" i="20"/>
  <c r="E62" i="20" s="1"/>
  <c r="V62" i="20" s="1"/>
  <c r="AO61" i="20"/>
  <c r="B47" i="19"/>
  <c r="W46" i="19"/>
  <c r="Y46" i="19" s="1"/>
  <c r="F47" i="19"/>
  <c r="H47" i="19"/>
  <c r="C47" i="19"/>
  <c r="AQ61" i="20" l="1"/>
  <c r="Z62" i="26"/>
  <c r="AT62" i="26" s="1"/>
  <c r="S62" i="23"/>
  <c r="I62" i="23"/>
  <c r="J62" i="23" s="1"/>
  <c r="K62" i="23" s="1"/>
  <c r="L62" i="23" s="1"/>
  <c r="B62" i="20"/>
  <c r="BL61" i="20"/>
  <c r="I47" i="19"/>
  <c r="V47" i="19" s="1"/>
  <c r="Q47" i="19" l="1"/>
  <c r="P47" i="19"/>
  <c r="AD47" i="19"/>
  <c r="AH62" i="26"/>
  <c r="BK62" i="26"/>
  <c r="AA62" i="26"/>
  <c r="AB62" i="26" s="1"/>
  <c r="AC62" i="26" s="1"/>
  <c r="BA62" i="26"/>
  <c r="AD62" i="26"/>
  <c r="AW62" i="26"/>
  <c r="AZ62" i="26"/>
  <c r="AV62" i="26"/>
  <c r="AK62" i="26"/>
  <c r="AN62" i="26"/>
  <c r="AY62" i="26"/>
  <c r="AJ62" i="26"/>
  <c r="AM62" i="26"/>
  <c r="Z62" i="23"/>
  <c r="AH62" i="23" s="1"/>
  <c r="I62" i="20"/>
  <c r="S62" i="20"/>
  <c r="AC47" i="19"/>
  <c r="AI47" i="19"/>
  <c r="AG47" i="19"/>
  <c r="AS47" i="19"/>
  <c r="AM47" i="19"/>
  <c r="AQ47" i="19"/>
  <c r="AN47" i="19"/>
  <c r="AT47" i="19"/>
  <c r="AU47" i="19" s="1"/>
  <c r="AJ47" i="19"/>
  <c r="J47" i="19"/>
  <c r="K47" i="19" s="1"/>
  <c r="L47" i="19" s="1"/>
  <c r="T47" i="19"/>
  <c r="X47" i="19" s="1"/>
  <c r="AT62" i="23" l="1"/>
  <c r="AO62" i="26"/>
  <c r="BF62" i="26"/>
  <c r="D63" i="26" s="1"/>
  <c r="BJ62" i="26"/>
  <c r="H63" i="26" s="1"/>
  <c r="Y63" i="26" s="1"/>
  <c r="BD62" i="26"/>
  <c r="BI62" i="26"/>
  <c r="G63" i="26" s="1"/>
  <c r="BG62" i="26"/>
  <c r="E63" i="26" s="1"/>
  <c r="AP62" i="26"/>
  <c r="AA62" i="23"/>
  <c r="AB62" i="23" s="1"/>
  <c r="AC62" i="23" s="1"/>
  <c r="AD62" i="23"/>
  <c r="BK62" i="23"/>
  <c r="BA62" i="23"/>
  <c r="AW62" i="23"/>
  <c r="AK62" i="23"/>
  <c r="AN62" i="23"/>
  <c r="AM62" i="23"/>
  <c r="AY62" i="23"/>
  <c r="AV62" i="23"/>
  <c r="AJ62" i="23"/>
  <c r="AZ62" i="23"/>
  <c r="Z62" i="20"/>
  <c r="AT62" i="20" s="1"/>
  <c r="J62" i="20"/>
  <c r="K62" i="20" s="1"/>
  <c r="L62" i="20" s="1"/>
  <c r="F48" i="19"/>
  <c r="H48" i="19"/>
  <c r="C48" i="19"/>
  <c r="B48" i="19"/>
  <c r="W47" i="19"/>
  <c r="Y47" i="19" s="1"/>
  <c r="AQ62" i="26" l="1"/>
  <c r="B63" i="26"/>
  <c r="S63" i="26" s="1"/>
  <c r="BL62" i="26"/>
  <c r="AP62" i="23"/>
  <c r="AO62" i="23"/>
  <c r="BI62" i="23"/>
  <c r="G63" i="23" s="1"/>
  <c r="X63" i="23" s="1"/>
  <c r="BG62" i="23"/>
  <c r="E63" i="23" s="1"/>
  <c r="V63" i="23" s="1"/>
  <c r="BD62" i="23"/>
  <c r="BF62" i="23"/>
  <c r="D63" i="23" s="1"/>
  <c r="U63" i="23" s="1"/>
  <c r="BJ62" i="23"/>
  <c r="H63" i="23" s="1"/>
  <c r="Y63" i="23" s="1"/>
  <c r="AH62" i="20"/>
  <c r="BA62" i="20"/>
  <c r="BK62" i="20"/>
  <c r="AD62" i="20"/>
  <c r="AA62" i="20"/>
  <c r="AB62" i="20" s="1"/>
  <c r="AC62" i="20" s="1"/>
  <c r="AM62" i="20"/>
  <c r="AK62" i="20"/>
  <c r="AV62" i="20"/>
  <c r="AJ62" i="20"/>
  <c r="AY62" i="20"/>
  <c r="AN62" i="20"/>
  <c r="AW62" i="20"/>
  <c r="AZ62" i="20"/>
  <c r="I48" i="19"/>
  <c r="AI48" i="19" s="1"/>
  <c r="AQ62" i="23" l="1"/>
  <c r="I63" i="26"/>
  <c r="J63" i="26" s="1"/>
  <c r="K63" i="26" s="1"/>
  <c r="L63" i="26" s="1"/>
  <c r="B63" i="23"/>
  <c r="BL62" i="23"/>
  <c r="AO62" i="20"/>
  <c r="AP62" i="20"/>
  <c r="BF62" i="20"/>
  <c r="D63" i="20" s="1"/>
  <c r="U63" i="20" s="1"/>
  <c r="BJ62" i="20"/>
  <c r="H63" i="20" s="1"/>
  <c r="Y63" i="20" s="1"/>
  <c r="BG62" i="20"/>
  <c r="E63" i="20" s="1"/>
  <c r="V63" i="20" s="1"/>
  <c r="BD62" i="20"/>
  <c r="BI62" i="20"/>
  <c r="G63" i="20" s="1"/>
  <c r="X63" i="20" s="1"/>
  <c r="AC48" i="19"/>
  <c r="AG48" i="19"/>
  <c r="AN48" i="19"/>
  <c r="AM48" i="19"/>
  <c r="AS48" i="19"/>
  <c r="AQ48" i="19"/>
  <c r="AT48" i="19"/>
  <c r="AU48" i="19" s="1"/>
  <c r="AJ48" i="19"/>
  <c r="J48" i="19"/>
  <c r="K48" i="19" s="1"/>
  <c r="L48" i="19" s="1"/>
  <c r="V48" i="19"/>
  <c r="AD48" i="19"/>
  <c r="P48" i="19"/>
  <c r="T48" i="19"/>
  <c r="Q48" i="19"/>
  <c r="AQ62" i="20" l="1"/>
  <c r="Z63" i="26"/>
  <c r="S63" i="23"/>
  <c r="I63" i="23"/>
  <c r="J63" i="23" s="1"/>
  <c r="K63" i="23" s="1"/>
  <c r="L63" i="23" s="1"/>
  <c r="B63" i="20"/>
  <c r="BL62" i="20"/>
  <c r="G49" i="19"/>
  <c r="W48" i="19"/>
  <c r="X48" i="19"/>
  <c r="B49" i="19"/>
  <c r="C49" i="19"/>
  <c r="H49" i="19"/>
  <c r="AA63" i="26" l="1"/>
  <c r="AB63" i="26" s="1"/>
  <c r="AC63" i="26" s="1"/>
  <c r="BA63" i="26"/>
  <c r="AD63" i="26"/>
  <c r="BK63" i="26"/>
  <c r="AZ63" i="26"/>
  <c r="AM63" i="26"/>
  <c r="AV63" i="26"/>
  <c r="AK63" i="26"/>
  <c r="AN63" i="26"/>
  <c r="AW63" i="26"/>
  <c r="AY63" i="26"/>
  <c r="AJ63" i="26"/>
  <c r="AH63" i="26"/>
  <c r="AT63" i="26"/>
  <c r="Z63" i="23"/>
  <c r="S63" i="20"/>
  <c r="I63" i="20"/>
  <c r="Y48" i="19"/>
  <c r="I49" i="19"/>
  <c r="Q49" i="19" s="1"/>
  <c r="BI63" i="26" l="1"/>
  <c r="G64" i="26" s="1"/>
  <c r="BG63" i="26"/>
  <c r="E64" i="26" s="1"/>
  <c r="BD63" i="26"/>
  <c r="BJ63" i="26"/>
  <c r="H64" i="26" s="1"/>
  <c r="Y64" i="26" s="1"/>
  <c r="BF63" i="26"/>
  <c r="D64" i="26" s="1"/>
  <c r="AP63" i="26"/>
  <c r="AO63" i="26"/>
  <c r="AA63" i="23"/>
  <c r="AB63" i="23" s="1"/>
  <c r="AC63" i="23" s="1"/>
  <c r="BK63" i="23"/>
  <c r="BA63" i="23"/>
  <c r="AD63" i="23"/>
  <c r="AJ63" i="23"/>
  <c r="AN63" i="23"/>
  <c r="AK63" i="23"/>
  <c r="AM63" i="23"/>
  <c r="AV63" i="23"/>
  <c r="AZ63" i="23"/>
  <c r="AW63" i="23"/>
  <c r="AY63" i="23"/>
  <c r="AH63" i="23"/>
  <c r="AT63" i="23"/>
  <c r="U49" i="19"/>
  <c r="V49" i="19"/>
  <c r="AI49" i="19"/>
  <c r="AC49" i="19"/>
  <c r="J63" i="20"/>
  <c r="K63" i="20" s="1"/>
  <c r="L63" i="20" s="1"/>
  <c r="Z63" i="20"/>
  <c r="AT63" i="20" s="1"/>
  <c r="P49" i="19"/>
  <c r="AS49" i="19"/>
  <c r="AQ49" i="19"/>
  <c r="AM49" i="19"/>
  <c r="AN49" i="19"/>
  <c r="J49" i="19"/>
  <c r="K49" i="19" s="1"/>
  <c r="L49" i="19" s="1"/>
  <c r="AT49" i="19"/>
  <c r="AU49" i="19" s="1"/>
  <c r="AJ49" i="19"/>
  <c r="AH49" i="19"/>
  <c r="AD49" i="19"/>
  <c r="X65" i="26" l="1"/>
  <c r="U65" i="26"/>
  <c r="V65" i="26"/>
  <c r="AQ63" i="26"/>
  <c r="B64" i="26"/>
  <c r="S64" i="26" s="1"/>
  <c r="BL63" i="26"/>
  <c r="AP63" i="23"/>
  <c r="AO63" i="23"/>
  <c r="BJ63" i="23"/>
  <c r="H64" i="23" s="1"/>
  <c r="Y64" i="23" s="1"/>
  <c r="Y65" i="23" s="1"/>
  <c r="BI63" i="23"/>
  <c r="G64" i="23" s="1"/>
  <c r="X64" i="23" s="1"/>
  <c r="X65" i="23" s="1"/>
  <c r="BF63" i="23"/>
  <c r="D64" i="23" s="1"/>
  <c r="U64" i="23" s="1"/>
  <c r="U65" i="23" s="1"/>
  <c r="BG63" i="23"/>
  <c r="E64" i="23" s="1"/>
  <c r="V64" i="23" s="1"/>
  <c r="V65" i="23" s="1"/>
  <c r="BD63" i="23"/>
  <c r="AH63" i="20"/>
  <c r="AA63" i="20"/>
  <c r="AB63" i="20" s="1"/>
  <c r="AC63" i="20" s="1"/>
  <c r="AD63" i="20"/>
  <c r="BA63" i="20"/>
  <c r="BK63" i="20"/>
  <c r="AK63" i="20"/>
  <c r="AZ63" i="20"/>
  <c r="AW63" i="20"/>
  <c r="AN63" i="20"/>
  <c r="AY63" i="20"/>
  <c r="AJ63" i="20"/>
  <c r="AM63" i="20"/>
  <c r="AV63" i="20"/>
  <c r="H50" i="19"/>
  <c r="C50" i="19"/>
  <c r="B50" i="19"/>
  <c r="X49" i="19"/>
  <c r="W49" i="19"/>
  <c r="S65" i="26" l="1"/>
  <c r="Y65" i="26"/>
  <c r="AQ63" i="23"/>
  <c r="I64" i="26"/>
  <c r="J64" i="26" s="1"/>
  <c r="K64" i="26" s="1"/>
  <c r="L64" i="26" s="1"/>
  <c r="B64" i="23"/>
  <c r="BL63" i="23"/>
  <c r="Y49" i="19"/>
  <c r="BJ63" i="20"/>
  <c r="H64" i="20" s="1"/>
  <c r="Y64" i="20" s="1"/>
  <c r="BD63" i="20"/>
  <c r="BI63" i="20"/>
  <c r="G64" i="20" s="1"/>
  <c r="X64" i="20" s="1"/>
  <c r="BG63" i="20"/>
  <c r="E64" i="20" s="1"/>
  <c r="V64" i="20" s="1"/>
  <c r="BF63" i="20"/>
  <c r="D64" i="20" s="1"/>
  <c r="U64" i="20" s="1"/>
  <c r="AO63" i="20"/>
  <c r="AP63" i="20"/>
  <c r="I50" i="19"/>
  <c r="P50" i="19" s="1"/>
  <c r="Z64" i="26" l="1"/>
  <c r="S64" i="23"/>
  <c r="S65" i="23" s="1"/>
  <c r="I64" i="23"/>
  <c r="J64" i="23" s="1"/>
  <c r="K64" i="23" s="1"/>
  <c r="L64" i="23" s="1"/>
  <c r="AQ63" i="20"/>
  <c r="AD50" i="19"/>
  <c r="B64" i="20"/>
  <c r="BL63" i="20"/>
  <c r="Q50" i="19"/>
  <c r="V50" i="19"/>
  <c r="AC50" i="19"/>
  <c r="AI50" i="19"/>
  <c r="AN50" i="19"/>
  <c r="AM50" i="19"/>
  <c r="AS50" i="19"/>
  <c r="AR50" i="19"/>
  <c r="G51" i="19" s="1"/>
  <c r="U50" i="19"/>
  <c r="X50" i="19" s="1"/>
  <c r="AH50" i="19"/>
  <c r="AJ50" i="19"/>
  <c r="AT50" i="19"/>
  <c r="AU50" i="19" s="1"/>
  <c r="J50" i="19"/>
  <c r="K50" i="19" s="1"/>
  <c r="L50" i="19" s="1"/>
  <c r="AT64" i="26" l="1"/>
  <c r="Z65" i="26"/>
  <c r="AH64" i="26"/>
  <c r="BK64" i="26"/>
  <c r="AA64" i="26"/>
  <c r="AB64" i="26" s="1"/>
  <c r="AC64" i="26" s="1"/>
  <c r="BA64" i="26"/>
  <c r="AD64" i="26"/>
  <c r="AV64" i="26"/>
  <c r="AZ64" i="26"/>
  <c r="AK64" i="26"/>
  <c r="AY64" i="26"/>
  <c r="AW64" i="26"/>
  <c r="AN64" i="26"/>
  <c r="AJ64" i="26"/>
  <c r="AM64" i="26"/>
  <c r="Z64" i="23"/>
  <c r="AT64" i="23" s="1"/>
  <c r="S64" i="20"/>
  <c r="I64" i="20"/>
  <c r="H51" i="19"/>
  <c r="B51" i="19"/>
  <c r="W50" i="19"/>
  <c r="Y50" i="19" s="1"/>
  <c r="D51" i="19"/>
  <c r="E51" i="19"/>
  <c r="AH64" i="23" l="1"/>
  <c r="AO64" i="26"/>
  <c r="BF64" i="26"/>
  <c r="BJ64" i="26"/>
  <c r="BD64" i="26"/>
  <c r="B65" i="26" s="1"/>
  <c r="BI64" i="26"/>
  <c r="BG64" i="26"/>
  <c r="AP64" i="26"/>
  <c r="BK64" i="23"/>
  <c r="BA64" i="23"/>
  <c r="AD64" i="23"/>
  <c r="AA64" i="23"/>
  <c r="AB64" i="23" s="1"/>
  <c r="AC64" i="23" s="1"/>
  <c r="AV64" i="23"/>
  <c r="AY64" i="23"/>
  <c r="AM64" i="23"/>
  <c r="AZ64" i="23"/>
  <c r="AJ64" i="23"/>
  <c r="AK64" i="23"/>
  <c r="AN64" i="23"/>
  <c r="AW64" i="23"/>
  <c r="J64" i="20"/>
  <c r="K64" i="20" s="1"/>
  <c r="L64" i="20" s="1"/>
  <c r="Z64" i="20"/>
  <c r="AH64" i="20" s="1"/>
  <c r="I51" i="19"/>
  <c r="AE51" i="19" s="1"/>
  <c r="AQ64" i="26" l="1"/>
  <c r="D65" i="26"/>
  <c r="H65" i="26"/>
  <c r="G65" i="26"/>
  <c r="E65" i="26"/>
  <c r="BL64" i="26"/>
  <c r="AO64" i="23"/>
  <c r="BJ64" i="23"/>
  <c r="H65" i="23" s="1"/>
  <c r="BG64" i="23"/>
  <c r="E65" i="23" s="1"/>
  <c r="BI64" i="23"/>
  <c r="G65" i="23" s="1"/>
  <c r="BF64" i="23"/>
  <c r="D65" i="23" s="1"/>
  <c r="BD64" i="23"/>
  <c r="B65" i="23" s="1"/>
  <c r="AP64" i="23"/>
  <c r="AT64" i="20"/>
  <c r="BK64" i="20"/>
  <c r="AD64" i="20"/>
  <c r="AA64" i="20"/>
  <c r="AB64" i="20" s="1"/>
  <c r="AC64" i="20" s="1"/>
  <c r="BA64" i="20"/>
  <c r="AJ64" i="20"/>
  <c r="AY64" i="20"/>
  <c r="AV64" i="20"/>
  <c r="AK64" i="20"/>
  <c r="AW64" i="20"/>
  <c r="AN64" i="20"/>
  <c r="AZ64" i="20"/>
  <c r="AM64" i="20"/>
  <c r="P51" i="19"/>
  <c r="AC51" i="19"/>
  <c r="V51" i="19"/>
  <c r="R51" i="19"/>
  <c r="AI51" i="19"/>
  <c r="AF51" i="19"/>
  <c r="AS51" i="19"/>
  <c r="AR51" i="19"/>
  <c r="G52" i="19" s="1"/>
  <c r="AM51" i="19"/>
  <c r="AP51" i="19"/>
  <c r="AO51" i="19"/>
  <c r="AT51" i="19"/>
  <c r="AU51" i="19" s="1"/>
  <c r="J51" i="19"/>
  <c r="K51" i="19" s="1"/>
  <c r="L51" i="19" s="1"/>
  <c r="AJ51" i="19"/>
  <c r="AH51" i="19"/>
  <c r="U51" i="19"/>
  <c r="S51" i="19"/>
  <c r="AQ64" i="23" l="1"/>
  <c r="BL64" i="23"/>
  <c r="AO64" i="20"/>
  <c r="BD64" i="20"/>
  <c r="BG64" i="20"/>
  <c r="E65" i="20" s="1"/>
  <c r="V65" i="20" s="1"/>
  <c r="BJ64" i="20"/>
  <c r="H65" i="20" s="1"/>
  <c r="Y65" i="20" s="1"/>
  <c r="BI64" i="20"/>
  <c r="G65" i="20" s="1"/>
  <c r="X65" i="20" s="1"/>
  <c r="BF64" i="20"/>
  <c r="D65" i="20" s="1"/>
  <c r="U65" i="20" s="1"/>
  <c r="AP64" i="20"/>
  <c r="X51" i="19"/>
  <c r="D52" i="19"/>
  <c r="H52" i="19"/>
  <c r="E52" i="19"/>
  <c r="W51" i="19"/>
  <c r="B52" i="19"/>
  <c r="AQ64" i="20" l="1"/>
  <c r="Y51" i="19"/>
  <c r="B65" i="20"/>
  <c r="BL64" i="20"/>
  <c r="I52" i="19"/>
  <c r="V52" i="19" s="1"/>
  <c r="I65" i="20" l="1"/>
  <c r="S65" i="20"/>
  <c r="AE52" i="19"/>
  <c r="AM52" i="19"/>
  <c r="B53" i="19" s="1"/>
  <c r="AP52" i="19"/>
  <c r="E53" i="19" s="1"/>
  <c r="AS52" i="19"/>
  <c r="H53" i="19" s="1"/>
  <c r="AR52" i="19"/>
  <c r="G53" i="19" s="1"/>
  <c r="AO52" i="19"/>
  <c r="D53" i="19" s="1"/>
  <c r="J52" i="19"/>
  <c r="K52" i="19" s="1"/>
  <c r="L52" i="19" s="1"/>
  <c r="AT52" i="19"/>
  <c r="AU52" i="19" s="1"/>
  <c r="AJ52" i="19"/>
  <c r="U52" i="19"/>
  <c r="AH52" i="19"/>
  <c r="AC52" i="19"/>
  <c r="AF52" i="19"/>
  <c r="R52" i="19"/>
  <c r="AI52" i="19"/>
  <c r="P52" i="19"/>
  <c r="S52" i="19"/>
  <c r="Z65" i="20" l="1"/>
  <c r="AT65" i="20" s="1"/>
  <c r="J65" i="20"/>
  <c r="K65" i="20" s="1"/>
  <c r="L65" i="20" s="1"/>
  <c r="I53" i="19"/>
  <c r="AC53" i="19" s="1"/>
  <c r="W52" i="19"/>
  <c r="X52" i="19"/>
  <c r="AH65" i="20" l="1"/>
  <c r="U53" i="19"/>
  <c r="R53" i="19"/>
  <c r="AH53" i="19"/>
  <c r="AE53" i="19"/>
  <c r="S53" i="19"/>
  <c r="X53" i="19" s="1"/>
  <c r="BA65" i="20"/>
  <c r="AD65" i="20"/>
  <c r="AA65" i="20"/>
  <c r="AB65" i="20" s="1"/>
  <c r="AC65" i="20" s="1"/>
  <c r="BK65" i="20"/>
  <c r="AJ65" i="20"/>
  <c r="AK65" i="20"/>
  <c r="AV65" i="20"/>
  <c r="AN65" i="20"/>
  <c r="AY65" i="20"/>
  <c r="AW65" i="20"/>
  <c r="AM65" i="20"/>
  <c r="AZ65" i="20"/>
  <c r="P53" i="19"/>
  <c r="AJ53" i="19"/>
  <c r="AR53" i="19"/>
  <c r="G54" i="19" s="1"/>
  <c r="J53" i="19"/>
  <c r="K53" i="19" s="1"/>
  <c r="L53" i="19" s="1"/>
  <c r="AS53" i="19"/>
  <c r="H54" i="19" s="1"/>
  <c r="AP53" i="19"/>
  <c r="E54" i="19" s="1"/>
  <c r="AM53" i="19"/>
  <c r="B54" i="19" s="1"/>
  <c r="AO53" i="19"/>
  <c r="D54" i="19" s="1"/>
  <c r="AT53" i="19"/>
  <c r="AU53" i="19" s="1"/>
  <c r="Y52" i="19"/>
  <c r="V53" i="19"/>
  <c r="AF53" i="19"/>
  <c r="AI53" i="19"/>
  <c r="W53" i="19" l="1"/>
  <c r="Y53" i="19" s="1"/>
  <c r="AO65" i="20"/>
  <c r="AP65" i="20"/>
  <c r="BF65" i="20"/>
  <c r="D66" i="20" s="1"/>
  <c r="U66" i="20" s="1"/>
  <c r="BD65" i="20"/>
  <c r="BJ65" i="20"/>
  <c r="H66" i="20" s="1"/>
  <c r="Y66" i="20" s="1"/>
  <c r="BI65" i="20"/>
  <c r="G66" i="20" s="1"/>
  <c r="X66" i="20" s="1"/>
  <c r="BG65" i="20"/>
  <c r="E66" i="20" s="1"/>
  <c r="V66" i="20" s="1"/>
  <c r="I54" i="19"/>
  <c r="AC54" i="19" s="1"/>
  <c r="AH54" i="19" l="1"/>
  <c r="AQ65" i="20"/>
  <c r="B66" i="20"/>
  <c r="BL65" i="20"/>
  <c r="U54" i="19"/>
  <c r="S54" i="19"/>
  <c r="AF54" i="19"/>
  <c r="R54" i="19"/>
  <c r="AE54" i="19"/>
  <c r="AI54" i="19"/>
  <c r="P54" i="19"/>
  <c r="V54" i="19"/>
  <c r="AO54" i="19"/>
  <c r="D55" i="19" s="1"/>
  <c r="AJ54" i="19"/>
  <c r="AP54" i="19"/>
  <c r="E55" i="19" s="1"/>
  <c r="AS54" i="19"/>
  <c r="H55" i="19" s="1"/>
  <c r="J54" i="19"/>
  <c r="K54" i="19" s="1"/>
  <c r="L54" i="19" s="1"/>
  <c r="AM54" i="19"/>
  <c r="B55" i="19" s="1"/>
  <c r="AT54" i="19"/>
  <c r="AU54" i="19" s="1"/>
  <c r="AR54" i="19"/>
  <c r="G55" i="19" s="1"/>
  <c r="X54" i="19" l="1"/>
  <c r="S66" i="20"/>
  <c r="I66" i="20"/>
  <c r="W54" i="19"/>
  <c r="I55" i="19"/>
  <c r="AI55" i="19" s="1"/>
  <c r="Y54" i="19" l="1"/>
  <c r="S55" i="19"/>
  <c r="P55" i="19"/>
  <c r="AC55" i="19"/>
  <c r="J66" i="20"/>
  <c r="K66" i="20" s="1"/>
  <c r="L66" i="20" s="1"/>
  <c r="Z66" i="20"/>
  <c r="AT66" i="20" s="1"/>
  <c r="AO55" i="19"/>
  <c r="D56" i="19" s="1"/>
  <c r="AS55" i="19"/>
  <c r="H56" i="19" s="1"/>
  <c r="AM55" i="19"/>
  <c r="B56" i="19" s="1"/>
  <c r="AJ55" i="19"/>
  <c r="AP55" i="19"/>
  <c r="E56" i="19" s="1"/>
  <c r="AR55" i="19"/>
  <c r="G56" i="19" s="1"/>
  <c r="AT55" i="19"/>
  <c r="AU55" i="19" s="1"/>
  <c r="J55" i="19"/>
  <c r="K55" i="19" s="1"/>
  <c r="L55" i="19" s="1"/>
  <c r="AE55" i="19"/>
  <c r="V55" i="19"/>
  <c r="R55" i="19"/>
  <c r="U55" i="19"/>
  <c r="AF55" i="19"/>
  <c r="AH55" i="19"/>
  <c r="AH66" i="20" l="1"/>
  <c r="AA66" i="20"/>
  <c r="AB66" i="20" s="1"/>
  <c r="AC66" i="20" s="1"/>
  <c r="AD66" i="20"/>
  <c r="BK66" i="20"/>
  <c r="BA66" i="20"/>
  <c r="AZ66" i="20"/>
  <c r="AJ66" i="20"/>
  <c r="AN66" i="20"/>
  <c r="AV66" i="20"/>
  <c r="AK66" i="20"/>
  <c r="AW66" i="20"/>
  <c r="AY66" i="20"/>
  <c r="AM66" i="20"/>
  <c r="W55" i="19"/>
  <c r="I56" i="19"/>
  <c r="R56" i="19" s="1"/>
  <c r="X55" i="19"/>
  <c r="AP66" i="20" l="1"/>
  <c r="AI56" i="19"/>
  <c r="BI66" i="20"/>
  <c r="G67" i="20" s="1"/>
  <c r="X67" i="20" s="1"/>
  <c r="BD66" i="20"/>
  <c r="BJ66" i="20"/>
  <c r="H67" i="20" s="1"/>
  <c r="Y67" i="20" s="1"/>
  <c r="BG66" i="20"/>
  <c r="E67" i="20" s="1"/>
  <c r="V67" i="20" s="1"/>
  <c r="BF66" i="20"/>
  <c r="D67" i="20" s="1"/>
  <c r="U67" i="20" s="1"/>
  <c r="U56" i="19"/>
  <c r="Y55" i="19"/>
  <c r="AC56" i="19"/>
  <c r="AO66" i="20"/>
  <c r="AQ66" i="20" s="1"/>
  <c r="P56" i="19"/>
  <c r="AE56" i="19"/>
  <c r="V56" i="19"/>
  <c r="AJ56" i="19"/>
  <c r="AT56" i="19"/>
  <c r="AU56" i="19" s="1"/>
  <c r="AM56" i="19"/>
  <c r="B57" i="19" s="1"/>
  <c r="AR56" i="19"/>
  <c r="G57" i="19" s="1"/>
  <c r="AP56" i="19"/>
  <c r="E57" i="19" s="1"/>
  <c r="J56" i="19"/>
  <c r="K56" i="19" s="1"/>
  <c r="L56" i="19" s="1"/>
  <c r="AO56" i="19"/>
  <c r="D57" i="19" s="1"/>
  <c r="AS56" i="19"/>
  <c r="H57" i="19" s="1"/>
  <c r="S56" i="19"/>
  <c r="AF56" i="19"/>
  <c r="AH56" i="19"/>
  <c r="B67" i="20" l="1"/>
  <c r="BL66" i="20"/>
  <c r="I57" i="19"/>
  <c r="R57" i="19" s="1"/>
  <c r="X56" i="19"/>
  <c r="W56" i="19"/>
  <c r="AC57" i="19" l="1"/>
  <c r="S57" i="19"/>
  <c r="AF57" i="19"/>
  <c r="U57" i="19"/>
  <c r="AH57" i="19"/>
  <c r="Y56" i="19"/>
  <c r="AI57" i="19"/>
  <c r="S67" i="20"/>
  <c r="I67" i="20"/>
  <c r="J67" i="20" s="1"/>
  <c r="K67" i="20" s="1"/>
  <c r="L67" i="20" s="1"/>
  <c r="V57" i="19"/>
  <c r="P57" i="19"/>
  <c r="AE57" i="19"/>
  <c r="AP57" i="19"/>
  <c r="E58" i="19" s="1"/>
  <c r="AS57" i="19"/>
  <c r="H58" i="19" s="1"/>
  <c r="AR57" i="19"/>
  <c r="G58" i="19" s="1"/>
  <c r="AT57" i="19"/>
  <c r="AU57" i="19" s="1"/>
  <c r="J57" i="19"/>
  <c r="K57" i="19" s="1"/>
  <c r="L57" i="19" s="1"/>
  <c r="AJ57" i="19"/>
  <c r="AO57" i="19"/>
  <c r="D58" i="19" s="1"/>
  <c r="AM57" i="19"/>
  <c r="B58" i="19" s="1"/>
  <c r="X57" i="19" l="1"/>
  <c r="W57" i="19"/>
  <c r="Z67" i="20"/>
  <c r="AT67" i="20" s="1"/>
  <c r="I58" i="19"/>
  <c r="AC58" i="19" s="1"/>
  <c r="Y57" i="19"/>
  <c r="AH67" i="20" l="1"/>
  <c r="BA67" i="20"/>
  <c r="BK67" i="20"/>
  <c r="AD67" i="20"/>
  <c r="AA67" i="20"/>
  <c r="AB67" i="20" s="1"/>
  <c r="AC67" i="20" s="1"/>
  <c r="AV67" i="20"/>
  <c r="AY67" i="20"/>
  <c r="AJ67" i="20"/>
  <c r="AM67" i="20"/>
  <c r="AK67" i="20"/>
  <c r="AW67" i="20"/>
  <c r="AZ67" i="20"/>
  <c r="AN67" i="20"/>
  <c r="AI58" i="19"/>
  <c r="U58" i="19"/>
  <c r="S58" i="19"/>
  <c r="R58" i="19"/>
  <c r="AH58" i="19"/>
  <c r="AF58" i="19"/>
  <c r="V58" i="19"/>
  <c r="AE58" i="19"/>
  <c r="AP58" i="19"/>
  <c r="E59" i="19" s="1"/>
  <c r="AT58" i="19"/>
  <c r="AU58" i="19" s="1"/>
  <c r="AM58" i="19"/>
  <c r="B59" i="19" s="1"/>
  <c r="AJ58" i="19"/>
  <c r="AS58" i="19"/>
  <c r="H59" i="19" s="1"/>
  <c r="AO58" i="19"/>
  <c r="D59" i="19" s="1"/>
  <c r="AR58" i="19"/>
  <c r="G59" i="19" s="1"/>
  <c r="J58" i="19"/>
  <c r="K58" i="19" s="1"/>
  <c r="L58" i="19" s="1"/>
  <c r="P58" i="19"/>
  <c r="AP67" i="20" l="1"/>
  <c r="BF67" i="20"/>
  <c r="D68" i="20" s="1"/>
  <c r="U68" i="20" s="1"/>
  <c r="BI67" i="20"/>
  <c r="G68" i="20" s="1"/>
  <c r="X68" i="20" s="1"/>
  <c r="BD67" i="20"/>
  <c r="B68" i="20" s="1"/>
  <c r="BG67" i="20"/>
  <c r="E68" i="20" s="1"/>
  <c r="V68" i="20" s="1"/>
  <c r="BJ67" i="20"/>
  <c r="H68" i="20" s="1"/>
  <c r="Y68" i="20" s="1"/>
  <c r="AO67" i="20"/>
  <c r="X58" i="19"/>
  <c r="W58" i="19"/>
  <c r="I59" i="19"/>
  <c r="AC59" i="19" s="1"/>
  <c r="P59" i="19" l="1"/>
  <c r="R59" i="19"/>
  <c r="I68" i="20"/>
  <c r="J68" i="20" s="1"/>
  <c r="K68" i="20" s="1"/>
  <c r="L68" i="20" s="1"/>
  <c r="S68" i="20"/>
  <c r="AQ67" i="20"/>
  <c r="Y58" i="19"/>
  <c r="BL67" i="20"/>
  <c r="AT59" i="19"/>
  <c r="AU59" i="19" s="1"/>
  <c r="J59" i="19"/>
  <c r="AM59" i="19"/>
  <c r="B60" i="19" s="1"/>
  <c r="AO59" i="19"/>
  <c r="D60" i="19" s="1"/>
  <c r="AJ59" i="19"/>
  <c r="AP59" i="19"/>
  <c r="E60" i="19" s="1"/>
  <c r="AS59" i="19"/>
  <c r="H60" i="19" s="1"/>
  <c r="AR59" i="19"/>
  <c r="G60" i="19" s="1"/>
  <c r="AI59" i="19"/>
  <c r="S59" i="19"/>
  <c r="V59" i="19"/>
  <c r="U59" i="19"/>
  <c r="AF59" i="19"/>
  <c r="AH59" i="19"/>
  <c r="AE59" i="19"/>
  <c r="Z68" i="20" l="1"/>
  <c r="AH68" i="20" s="1"/>
  <c r="AA59" i="19"/>
  <c r="W59" i="19"/>
  <c r="K59" i="19"/>
  <c r="L59" i="19" s="1"/>
  <c r="I60" i="19"/>
  <c r="AH60" i="19" s="1"/>
  <c r="X59" i="19"/>
  <c r="AT68" i="20" l="1"/>
  <c r="AA68" i="20"/>
  <c r="AB68" i="20" s="1"/>
  <c r="AC68" i="20" s="1"/>
  <c r="BA68" i="20"/>
  <c r="AD68" i="20"/>
  <c r="BK68" i="20"/>
  <c r="AZ68" i="20"/>
  <c r="AM68" i="20"/>
  <c r="AJ68" i="20"/>
  <c r="AN68" i="20"/>
  <c r="AY68" i="20"/>
  <c r="AK68" i="20"/>
  <c r="AW68" i="20"/>
  <c r="AV68" i="20"/>
  <c r="U60" i="19"/>
  <c r="AC60" i="19"/>
  <c r="AF60" i="19"/>
  <c r="R60" i="19"/>
  <c r="S60" i="19"/>
  <c r="AE60" i="19"/>
  <c r="AI60" i="19"/>
  <c r="Y59" i="19"/>
  <c r="V60" i="19"/>
  <c r="AR60" i="19"/>
  <c r="G61" i="19" s="1"/>
  <c r="AJ60" i="19"/>
  <c r="AO60" i="19"/>
  <c r="D61" i="19" s="1"/>
  <c r="AM60" i="19"/>
  <c r="B61" i="19" s="1"/>
  <c r="AS60" i="19"/>
  <c r="H61" i="19" s="1"/>
  <c r="AP60" i="19"/>
  <c r="E61" i="19" s="1"/>
  <c r="AT60" i="19"/>
  <c r="AU60" i="19" s="1"/>
  <c r="J60" i="19"/>
  <c r="P60" i="19"/>
  <c r="AO68" i="20" l="1"/>
  <c r="BI68" i="20"/>
  <c r="G69" i="20" s="1"/>
  <c r="X69" i="20" s="1"/>
  <c r="BD68" i="20"/>
  <c r="BJ68" i="20"/>
  <c r="H69" i="20" s="1"/>
  <c r="Y69" i="20" s="1"/>
  <c r="BG68" i="20"/>
  <c r="E69" i="20" s="1"/>
  <c r="V69" i="20" s="1"/>
  <c r="BF68" i="20"/>
  <c r="D69" i="20" s="1"/>
  <c r="U69" i="20" s="1"/>
  <c r="AP68" i="20"/>
  <c r="W60" i="19"/>
  <c r="X60" i="19"/>
  <c r="K60" i="19"/>
  <c r="I69" i="19"/>
  <c r="I10" i="8" s="1"/>
  <c r="I61" i="19"/>
  <c r="AE61" i="19" s="1"/>
  <c r="Y70" i="20" l="1"/>
  <c r="B69" i="20"/>
  <c r="BL68" i="20"/>
  <c r="X70" i="20"/>
  <c r="U70" i="20"/>
  <c r="V70" i="20"/>
  <c r="AQ68" i="20"/>
  <c r="Y60" i="19"/>
  <c r="P61" i="19"/>
  <c r="V61" i="19"/>
  <c r="AP61" i="19"/>
  <c r="E62" i="19" s="1"/>
  <c r="AT61" i="19"/>
  <c r="AU61" i="19" s="1"/>
  <c r="AO61" i="19"/>
  <c r="D62" i="19" s="1"/>
  <c r="AJ61" i="19"/>
  <c r="AS61" i="19"/>
  <c r="H62" i="19" s="1"/>
  <c r="AM61" i="19"/>
  <c r="B62" i="19" s="1"/>
  <c r="AR61" i="19"/>
  <c r="G62" i="19" s="1"/>
  <c r="J61" i="19"/>
  <c r="AF61" i="19"/>
  <c r="S61" i="19"/>
  <c r="R61" i="19"/>
  <c r="U61" i="19"/>
  <c r="AC61" i="19"/>
  <c r="AI61" i="19"/>
  <c r="I70" i="19"/>
  <c r="I11" i="8" s="1"/>
  <c r="L60" i="19"/>
  <c r="AH61" i="19"/>
  <c r="I69" i="20" l="1"/>
  <c r="S69" i="20"/>
  <c r="I66" i="26"/>
  <c r="I75" i="26"/>
  <c r="W61" i="19"/>
  <c r="I62" i="19"/>
  <c r="X61" i="19"/>
  <c r="Y61" i="19" s="1"/>
  <c r="K61" i="19"/>
  <c r="L61" i="19" s="1"/>
  <c r="S62" i="19" l="1"/>
  <c r="I74" i="19"/>
  <c r="I75" i="19"/>
  <c r="R62" i="19"/>
  <c r="AF62" i="19"/>
  <c r="Z69" i="20"/>
  <c r="AT69" i="20" s="1"/>
  <c r="S70" i="20"/>
  <c r="Z70" i="20" s="1"/>
  <c r="I71" i="20" s="1"/>
  <c r="J69" i="20"/>
  <c r="K69" i="20" s="1"/>
  <c r="L69" i="20" s="1"/>
  <c r="I80" i="20"/>
  <c r="I68" i="26"/>
  <c r="I67" i="26"/>
  <c r="I75" i="23"/>
  <c r="Z65" i="23"/>
  <c r="I66" i="23" s="1"/>
  <c r="B22" i="8" s="1"/>
  <c r="P62" i="19"/>
  <c r="AC62" i="19"/>
  <c r="AI62" i="19"/>
  <c r="V62" i="19"/>
  <c r="U62" i="19"/>
  <c r="AH62" i="19"/>
  <c r="AE62" i="19"/>
  <c r="AS62" i="19"/>
  <c r="H63" i="19" s="1"/>
  <c r="AM62" i="19"/>
  <c r="B63" i="19" s="1"/>
  <c r="AR62" i="19"/>
  <c r="G63" i="19" s="1"/>
  <c r="AT62" i="19"/>
  <c r="AU62" i="19" s="1"/>
  <c r="J62" i="19"/>
  <c r="AJ62" i="19"/>
  <c r="AP62" i="19"/>
  <c r="E63" i="19" s="1"/>
  <c r="AO62" i="19"/>
  <c r="D63" i="19" s="1"/>
  <c r="H22" i="8" l="1"/>
  <c r="F22" i="8"/>
  <c r="X62" i="19"/>
  <c r="I76" i="19"/>
  <c r="I22" i="8"/>
  <c r="I73" i="20"/>
  <c r="I24" i="8" s="1"/>
  <c r="BA69" i="20"/>
  <c r="AD69" i="20"/>
  <c r="BK69" i="20"/>
  <c r="AA69" i="20"/>
  <c r="AB69" i="20" s="1"/>
  <c r="AC69" i="20" s="1"/>
  <c r="I72" i="20" s="1"/>
  <c r="I23" i="8" s="1"/>
  <c r="AZ69" i="20"/>
  <c r="AJ69" i="20"/>
  <c r="AW69" i="20"/>
  <c r="AN69" i="20"/>
  <c r="I29" i="8" s="1"/>
  <c r="AM69" i="20"/>
  <c r="AV69" i="20"/>
  <c r="AY69" i="20"/>
  <c r="AK69" i="20"/>
  <c r="AH69" i="20"/>
  <c r="I68" i="23"/>
  <c r="B24" i="8" s="1"/>
  <c r="I67" i="23"/>
  <c r="B23" i="8" s="1"/>
  <c r="W62" i="19"/>
  <c r="Y62" i="19" s="1"/>
  <c r="K62" i="19"/>
  <c r="L62" i="19" s="1"/>
  <c r="I63" i="19"/>
  <c r="U63" i="19" s="1"/>
  <c r="F24" i="8" l="1"/>
  <c r="O24" i="8"/>
  <c r="H24" i="8"/>
  <c r="F23" i="8"/>
  <c r="O23" i="8"/>
  <c r="H23" i="8"/>
  <c r="AP69" i="20"/>
  <c r="I28" i="8"/>
  <c r="I30" i="8" s="1"/>
  <c r="AO69" i="20"/>
  <c r="BJ69" i="20"/>
  <c r="H70" i="20" s="1"/>
  <c r="BI69" i="20"/>
  <c r="G70" i="20" s="1"/>
  <c r="BG69" i="20"/>
  <c r="E70" i="20" s="1"/>
  <c r="BF69" i="20"/>
  <c r="D70" i="20" s="1"/>
  <c r="BD69" i="20"/>
  <c r="I65" i="26"/>
  <c r="AC63" i="19"/>
  <c r="P63" i="19"/>
  <c r="V63" i="19"/>
  <c r="AI63" i="19"/>
  <c r="AH63" i="19"/>
  <c r="AP63" i="19"/>
  <c r="E64" i="19" s="1"/>
  <c r="E65" i="19" s="1"/>
  <c r="AS63" i="19"/>
  <c r="H64" i="19" s="1"/>
  <c r="H65" i="19" s="1"/>
  <c r="AO63" i="19"/>
  <c r="D64" i="19" s="1"/>
  <c r="D65" i="19" s="1"/>
  <c r="AR63" i="19"/>
  <c r="G64" i="19" s="1"/>
  <c r="G65" i="19" s="1"/>
  <c r="AM63" i="19"/>
  <c r="B64" i="19" s="1"/>
  <c r="B65" i="19" s="1"/>
  <c r="AT63" i="19"/>
  <c r="AU63" i="19" s="1"/>
  <c r="J63" i="19"/>
  <c r="K63" i="19" s="1"/>
  <c r="L63" i="19" s="1"/>
  <c r="AJ63" i="19"/>
  <c r="R63" i="19"/>
  <c r="AF63" i="19"/>
  <c r="S63" i="19"/>
  <c r="AE63" i="19"/>
  <c r="I76" i="26" l="1"/>
  <c r="I78" i="26" s="1"/>
  <c r="I77" i="26"/>
  <c r="AQ69" i="20"/>
  <c r="BL69" i="20"/>
  <c r="B70" i="20"/>
  <c r="I70" i="20" s="1"/>
  <c r="I73" i="26"/>
  <c r="I72" i="26"/>
  <c r="I65" i="23"/>
  <c r="W63" i="19"/>
  <c r="I64" i="19"/>
  <c r="AH64" i="19"/>
  <c r="R64" i="19"/>
  <c r="X63" i="19"/>
  <c r="B21" i="8" l="1"/>
  <c r="I76" i="23"/>
  <c r="I77" i="23"/>
  <c r="S64" i="19"/>
  <c r="U64" i="19"/>
  <c r="AE64" i="19"/>
  <c r="AC64" i="19"/>
  <c r="I78" i="20"/>
  <c r="I77" i="20"/>
  <c r="I21" i="8"/>
  <c r="I73" i="23"/>
  <c r="I72" i="23"/>
  <c r="AI64" i="19"/>
  <c r="Y63" i="19"/>
  <c r="V64" i="19"/>
  <c r="P64" i="19"/>
  <c r="W64" i="19" s="1"/>
  <c r="AP64" i="19"/>
  <c r="AT64" i="19"/>
  <c r="AU64" i="19" s="1"/>
  <c r="AO64" i="19"/>
  <c r="AJ64" i="19"/>
  <c r="AR64" i="19"/>
  <c r="AM64" i="19"/>
  <c r="J64" i="19"/>
  <c r="K64" i="19" s="1"/>
  <c r="L64" i="19" s="1"/>
  <c r="AS64" i="19"/>
  <c r="AF64" i="19"/>
  <c r="I78" i="23" l="1"/>
  <c r="X64" i="19"/>
  <c r="Y64" i="19" s="1"/>
  <c r="J21" i="8"/>
  <c r="F21" i="8"/>
  <c r="H21" i="8"/>
  <c r="I67" i="19" l="1"/>
  <c r="I8" i="8" s="1"/>
  <c r="I73" i="19"/>
  <c r="I14" i="8"/>
  <c r="I65" i="19" l="1"/>
  <c r="I71" i="19" s="1"/>
  <c r="I6" i="8" l="1"/>
  <c r="I72" i="19"/>
  <c r="I66" i="19"/>
  <c r="I7" i="8" l="1"/>
  <c r="I68" i="19"/>
  <c r="I9" i="8" s="1"/>
</calcChain>
</file>

<file path=xl/sharedStrings.xml><?xml version="1.0" encoding="utf-8"?>
<sst xmlns="http://schemas.openxmlformats.org/spreadsheetml/2006/main" count="870" uniqueCount="179">
  <si>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</si>
  <si>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</si>
  <si>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Adjust return and standard deviation calculations to reflect addition of new year</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</si>
  <si>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</si>
  <si>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4. Panic Grid</t>
  </si>
  <si>
    <t>Balance Check</t>
    <phoneticPr fontId="11" type="noConversion"/>
  </si>
  <si>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</si>
  <si>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6. Allocations Test - False Values Signal Rebalancing Needed</t>
  </si>
  <si>
    <t>Used for rebalancing the portfolio. Numbers pull from Table 4 unless rebalancing is necessary. If rebalancing is necessary, allocations are adjusted back to targets for all funds. Rebalanced cells are shaded in blue. Balance check should always equal $0.00</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</si>
  <si>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</si>
  <si>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</si>
  <si>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</si>
  <si>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</si>
  <si>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</si>
  <si>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</si>
  <si>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</si>
  <si>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</si>
  <si>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</si>
  <si>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</si>
  <si>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</si>
  <si>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</si>
  <si>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</si>
  <si>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</si>
  <si>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1A</t>
  </si>
  <si>
    <t>CPI Data downloaded from Econostats. Most current data is preliminary; all other is end of year</t>
  </si>
  <si>
    <t>3. Withdrawal Amount</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</si>
  <si>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</si>
  <si>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</si>
  <si>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</si>
  <si>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</si>
  <si>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</si>
  <si>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When a new year of data is added, new rows must be added to all spreadsheets</t>
  </si>
  <si>
    <t>All items shaded in Orange are manually adjusted; all other are based on formulas</t>
  </si>
  <si>
    <t>Rebalancing is done manually; including blue shading of cells</t>
  </si>
  <si>
    <t>Portfolio Strategy</t>
  </si>
  <si>
    <t>Rebalance at 5% Thresholds</t>
  </si>
  <si>
    <t>Total Return</t>
  </si>
  <si>
    <t>Annualized Return</t>
  </si>
  <si>
    <t>Largest Annual Loss</t>
  </si>
  <si>
    <t>Non-Rebalanced Portfolio</t>
  </si>
  <si>
    <t>Final</t>
  </si>
  <si>
    <t>Not Rebalanced</t>
  </si>
  <si>
    <t>CPI</t>
  </si>
  <si>
    <t>Total Withdrawals</t>
  </si>
  <si>
    <t>Return data from Morningstar; available in truncated form in AAII's Mutual Fund Guide</t>
  </si>
  <si>
    <t>CPI  (CPI-U - US city average all urban consumers ) seas adj data used</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</si>
  <si>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</si>
  <si>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</si>
  <si>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</si>
  <si>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Year</t>
  </si>
  <si>
    <t>1. Return Data from Morningstar</t>
  </si>
  <si>
    <t>LC Stocks</t>
  </si>
  <si>
    <t>Ext Mkt</t>
  </si>
  <si>
    <t>Mcap Stk</t>
  </si>
  <si>
    <t>Small Cap</t>
  </si>
  <si>
    <t>VFINX</t>
  </si>
  <si>
    <t>VEXMX</t>
  </si>
  <si>
    <t>VIMSX</t>
  </si>
  <si>
    <t>NAESX</t>
  </si>
  <si>
    <t>Small Cap (NAESX) data available from 1988, but not Mid Cap (VIMSX)</t>
  </si>
  <si>
    <t>Extended Market (VEXMX) has both mid &amp; small-cap stocks; rotated out of it when VIMSX available</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</si>
  <si>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</si>
  <si>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</si>
  <si>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</si>
  <si>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</si>
  <si>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</si>
  <si>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</si>
  <si>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</si>
  <si>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</si>
  <si>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</si>
  <si>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</si>
  <si>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</si>
  <si>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</si>
  <si>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</si>
  <si>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</si>
  <si>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</si>
  <si>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</si>
  <si>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</si>
  <si>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</si>
  <si>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</si>
  <si>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</si>
  <si>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</si>
  <si>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</si>
  <si>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</si>
  <si>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</si>
  <si>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</si>
  <si>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</si>
  <si>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</si>
  <si>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</si>
  <si>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</si>
  <si>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</si>
  <si>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</si>
  <si>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</si>
  <si>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</si>
  <si>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</si>
  <si>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</si>
  <si>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1988 first calendar year with full-year data for VEXMX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</si>
  <si>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</si>
  <si>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</si>
  <si>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</si>
  <si>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</si>
  <si>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</si>
  <si>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</si>
  <si>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</si>
  <si>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</si>
  <si>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</si>
  <si>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Ending Equity Allocation</t>
  </si>
  <si>
    <t>Ending Fixed-Income Allocation</t>
  </si>
  <si>
    <t>Allocation Check</t>
  </si>
  <si>
    <t>Rebalance vs Panic</t>
  </si>
  <si>
    <t>No Change vs Panic</t>
  </si>
  <si>
    <t>Rebalance vs Not Rebalancing</t>
  </si>
  <si>
    <t>Equity</t>
  </si>
  <si>
    <t>Allocation</t>
  </si>
  <si>
    <t>Starting</t>
  </si>
  <si>
    <t>Panic and Sell When S&amp;P 500 Falls &gt; 20%</t>
  </si>
  <si>
    <t>Table 1. Performance of the Three Strategies</t>
  </si>
  <si>
    <t>2. Rebalanced Strategy (5% Triggers) - End of Year Balance</t>
  </si>
  <si>
    <t>4. Rebalanced Strategy - Withdrawal Equal Amounts from All Funds</t>
  </si>
  <si>
    <t>5. Rebalanced Strategy - Annual Allocations</t>
  </si>
  <si>
    <t>7. Rebalanced Strategy (5% Triggers) - Rebalance Grid</t>
  </si>
  <si>
    <t>2. Panic Strategy - End of Year Balance</t>
  </si>
  <si>
    <t>4. Panic Strategy - Withdrawal Equal Amounts from All Funds</t>
  </si>
  <si>
    <t>5. Panic Strategy - Annual Allocations</t>
  </si>
  <si>
    <t>2. Non-Rebalanced Strategy - End of Year Balance</t>
  </si>
  <si>
    <t>4. Non-Rebalanced Strategy - Withdrawal Equal Amounts from All Funds</t>
  </si>
  <si>
    <t>3. Panic Strategy - Annual Allocations</t>
  </si>
  <si>
    <t>3. Allocations prior to Rebalancing</t>
  </si>
  <si>
    <t>No Rebalancing</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</si>
  <si>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</si>
  <si>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Portfolio allocations - per fund dollar amount divided by portfolio's total balance</t>
  </si>
  <si>
    <t>3. Non-Rebalanced Strategy Annual Allocations</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</si>
  <si>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</si>
  <si>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</si>
  <si>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</si>
  <si>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</si>
  <si>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(table 4) times fund return for current year (table 1). 1988 end of year balance based solely on annual fund performance. Manually adjust standard deviation for number of periods</t>
  </si>
  <si>
    <t>Post-withdrawal portfolio allocations - per fund dollar amount divided by portfolio's total balance from Table 4.</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</si>
  <si>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</si>
  <si>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5. Non-Rebalanced Strategy - Annual Allocations</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</si>
  <si>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</si>
  <si>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</si>
  <si>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https://research.stlouisfed.org/fred2/series/CPIAUCSL</t>
  </si>
  <si>
    <t>Panic and Selll When S&amp;P 500 Falls +20%</t>
  </si>
  <si>
    <t>CPI Data from Econostats thru 2013, data from FRED for 2014 forward used</t>
  </si>
  <si>
    <t>1A. CPI Data</t>
  </si>
  <si>
    <t>Reduction in Volatility:</t>
  </si>
  <si>
    <t>Difference in Returns:</t>
  </si>
  <si>
    <t>Withdrawal Check</t>
  </si>
  <si>
    <t>Gain/Loss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</si>
  <si>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</si>
  <si>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</si>
  <si>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</si>
  <si>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Periods</t>
  </si>
  <si>
    <t>Rebalance vs No Rebalancing</t>
  </si>
  <si>
    <t>Rebalancing Annually</t>
  </si>
  <si>
    <t>7. Annual Rebalance - Rebalance Grid</t>
  </si>
  <si>
    <t>2. Annual Rebalance (5% Triggers) - End of Year Balance</t>
  </si>
  <si>
    <t>4. Annual Rebalance - Withdrawal Equal Amounts from All Funds</t>
  </si>
  <si>
    <t>5. Annual Rebalance - Annual Allocations</t>
  </si>
  <si>
    <t>Number of Years</t>
  </si>
  <si>
    <t>Times Rebalanced</t>
  </si>
  <si>
    <t>Total Years</t>
  </si>
  <si>
    <t>Average Years between Rebalancing</t>
  </si>
  <si>
    <t>4. Non-Rebalanced Strategy - Withdrawal Annually</t>
  </si>
  <si>
    <t>4.5% &amp; 4% Withdrawals-No Rebalancing</t>
  </si>
  <si>
    <t>4.5% and 4% Withdrawals-Rebalancing</t>
  </si>
  <si>
    <t>Withdrawal amount starts at 4.5% (4%) of year-end 1988 balance. Initial amount is adjusted upwards annually based on change in CPI using data in Table 1A</t>
  </si>
  <si>
    <t>Withdrawal amount starts at 4.5% (4%) of year-end 1988 balance. Initial amount is adjusted upwards annually based on change in CPI using data in Table 1A.</t>
  </si>
  <si>
    <t>4.5% and 4% Withdrawals-Panic</t>
  </si>
  <si>
    <t>CPI Data pulled from 4.5% Withdrawals - No Rebalancing tab.</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</si>
  <si>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</si>
  <si>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</si>
  <si>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</si>
  <si>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</si>
  <si>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</si>
  <si>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4. Annual Rebalance - Withdrawal Proportionately from both Funds</t>
  </si>
  <si>
    <t>Withdrawal Portfolio Results (1988 - 2012)</t>
  </si>
  <si>
    <t>Non-Withdrawal Portfolio Results (1988 - 2012)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</si>
</sst>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8" formatCode="&quot;$&quot;#,##0.00_);[Red]\(&quot;$&quot;#,##0.00\)"/>
    <numFmt numFmtId="164"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85">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164" fontId="0" fillId="9"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0" fontId="0" fillId="0" borderId="0" xfId="1" applyNumberFormat="1" applyFont="1"/>
    <xf numFmtId="10" fontId="5" fillId="0" borderId="0" xfId="0" applyNumberFormat="1" applyFont="1"/>
    <xf numFmtId="0" fontId="0" fillId="0" borderId="1" xfId="0" applyFill="1" applyBorder="1" applyAlignment="1">
      <alignment horizontal="right"/>
    </xf>
    <xf numFmtId="0" fontId="5" fillId="4" borderId="0" xfId="0" applyFont="1" applyFill="1"/>
    <xf numFmtId="9" fontId="0" fillId="0" borderId="0" xfId="1" applyFon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Staying</a:t>
            </a:r>
            <a:r>
              <a:rPr lang="en-US" baseline="0"/>
              <a:t> Invested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marker>
            <c:symbol val="none"/>
          </c:marker>
          <c:cat>
            <c:strRef>
              <c:f>'Chart Data'!$A$2:$A$31</c:f>
              <c:strCache>
                <c:ptCount val="30"/>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#REF!</c:v>
                </c:pt>
                <c:pt idx="27">
                  <c:v>#REF!</c:v>
                </c:pt>
                <c:pt idx="28">
                  <c:v>#REF!</c:v>
                </c:pt>
                <c:pt idx="29">
                  <c:v>#REF!</c:v>
                </c:pt>
              </c:strCache>
            </c:strRef>
          </c:cat>
          <c:val>
            <c:numRef>
              <c:f>'Chart Data'!$B$2:$B$31</c:f>
              <c:numCache>
                <c:formatCode>"$"#,##0_);[Red]\("$"#,##0\)</c:formatCode>
                <c:ptCount val="30"/>
                <c:pt idx="0">
                  <c:v>100000</c:v>
                </c:pt>
                <c:pt idx="1">
                  <c:v>115128.7</c:v>
                </c:pt>
                <c:pt idx="2">
                  <c:v>141636.61841199998</c:v>
                </c:pt>
                <c:pt idx="3">
                  <c:v>133858.4800690712</c:v>
                </c:pt>
                <c:pt idx="4">
                  <c:v>167493.8429463341</c:v>
                </c:pt>
                <c:pt idx="5">
                  <c:v>177876.37719922079</c:v>
                </c:pt>
                <c:pt idx="6">
                  <c:v>205140.91254356297</c:v>
                </c:pt>
                <c:pt idx="7">
                  <c:v>205407.20212502213</c:v>
                </c:pt>
                <c:pt idx="8">
                  <c:v>255575.4230099502</c:v>
                </c:pt>
                <c:pt idx="9">
                  <c:v>290071.07592603128</c:v>
                </c:pt>
                <c:pt idx="10">
                  <c:v>340314.57705825509</c:v>
                </c:pt>
                <c:pt idx="11">
                  <c:v>388821.71645159763</c:v>
                </c:pt>
                <c:pt idx="12">
                  <c:v>448463.41392478434</c:v>
                </c:pt>
                <c:pt idx="13">
                  <c:v>452391.37206729566</c:v>
                </c:pt>
                <c:pt idx="14">
                  <c:v>436687.46936616325</c:v>
                </c:pt>
                <c:pt idx="15">
                  <c:v>396289.33387024264</c:v>
                </c:pt>
                <c:pt idx="16">
                  <c:v>500712.36592371936</c:v>
                </c:pt>
                <c:pt idx="17">
                  <c:v>569048.08748789085</c:v>
                </c:pt>
                <c:pt idx="18">
                  <c:v>618148.79505889327</c:v>
                </c:pt>
                <c:pt idx="19">
                  <c:v>709180.96420079516</c:v>
                </c:pt>
                <c:pt idx="20">
                  <c:v>762924.11602985975</c:v>
                </c:pt>
                <c:pt idx="21">
                  <c:v>558044.21354910964</c:v>
                </c:pt>
                <c:pt idx="22">
                  <c:v>703569.86747001938</c:v>
                </c:pt>
                <c:pt idx="23">
                  <c:v>813873.13002741348</c:v>
                </c:pt>
                <c:pt idx="24">
                  <c:v>806125.05782955256</c:v>
                </c:pt>
                <c:pt idx="25">
                  <c:v>907694.47116146167</c:v>
                </c:pt>
                <c:pt idx="26">
                  <c:v>0</c:v>
                </c:pt>
                <c:pt idx="27">
                  <c:v>0</c:v>
                </c:pt>
                <c:pt idx="28">
                  <c:v>0</c:v>
                </c:pt>
                <c:pt idx="29">
                  <c:v>0</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marker>
            <c:symbol val="none"/>
          </c:marker>
          <c:cat>
            <c:strRef>
              <c:f>'Chart Data'!$A$2:$A$31</c:f>
              <c:strCache>
                <c:ptCount val="30"/>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#REF!</c:v>
                </c:pt>
                <c:pt idx="27">
                  <c:v>#REF!</c:v>
                </c:pt>
                <c:pt idx="28">
                  <c:v>#REF!</c:v>
                </c:pt>
                <c:pt idx="29">
                  <c:v>#REF!</c:v>
                </c:pt>
              </c:strCache>
            </c:strRef>
          </c:cat>
          <c:val>
            <c:numRef>
              <c:f>'Chart Data'!$C$2:$C$31</c:f>
              <c:numCache>
                <c:formatCode>"$"#,##0_);[Red]\("$"#,##0\)</c:formatCode>
                <c:ptCount val="30"/>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354018.63151480729</c:v>
                </c:pt>
                <c:pt idx="11">
                  <c:v>407869.43346063432</c:v>
                </c:pt>
                <c:pt idx="12">
                  <c:v>476889.25990775815</c:v>
                </c:pt>
                <c:pt idx="13">
                  <c:v>479918.64024926448</c:v>
                </c:pt>
                <c:pt idx="14">
                  <c:v>459497.33354131912</c:v>
                </c:pt>
                <c:pt idx="15">
                  <c:v>400077.87901412754</c:v>
                </c:pt>
                <c:pt idx="16">
                  <c:v>509041.89040780923</c:v>
                </c:pt>
                <c:pt idx="17">
                  <c:v>583624.55608503462</c:v>
                </c:pt>
                <c:pt idx="18">
                  <c:v>634981.96094858414</c:v>
                </c:pt>
                <c:pt idx="19">
                  <c:v>725533.29720736458</c:v>
                </c:pt>
                <c:pt idx="20">
                  <c:v>772841.85934956674</c:v>
                </c:pt>
                <c:pt idx="21">
                  <c:v>519417.57448855188</c:v>
                </c:pt>
                <c:pt idx="22">
                  <c:v>663607.61261138797</c:v>
                </c:pt>
                <c:pt idx="23">
                  <c:v>781690.58032183314</c:v>
                </c:pt>
                <c:pt idx="24">
                  <c:v>773893.83825346944</c:v>
                </c:pt>
                <c:pt idx="25">
                  <c:v>882267.90325588686</c:v>
                </c:pt>
                <c:pt idx="26">
                  <c:v>0</c:v>
                </c:pt>
                <c:pt idx="27">
                  <c:v>0</c:v>
                </c:pt>
                <c:pt idx="28">
                  <c:v>0</c:v>
                </c:pt>
                <c:pt idx="29">
                  <c:v>0</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marker>
            <c:symbol val="none"/>
          </c:marker>
          <c:cat>
            <c:strRef>
              <c:f>'Chart Data'!$A$2:$A$31</c:f>
              <c:strCache>
                <c:ptCount val="30"/>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#REF!</c:v>
                </c:pt>
                <c:pt idx="27">
                  <c:v>#REF!</c:v>
                </c:pt>
                <c:pt idx="28">
                  <c:v>#REF!</c:v>
                </c:pt>
                <c:pt idx="29">
                  <c:v>#REF!</c:v>
                </c:pt>
              </c:strCache>
            </c:strRef>
          </c:cat>
          <c:val>
            <c:numRef>
              <c:f>'Chart Data'!$D$2:$D$31</c:f>
              <c:numCache>
                <c:formatCode>"$"#,##0_);[Red]\("$"#,##0\)</c:formatCode>
                <c:ptCount val="30"/>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349994.43115181063</c:v>
                </c:pt>
                <c:pt idx="11">
                  <c:v>403217.3371149993</c:v>
                </c:pt>
                <c:pt idx="12">
                  <c:v>457342.91920006735</c:v>
                </c:pt>
                <c:pt idx="13">
                  <c:v>459838.57914978766</c:v>
                </c:pt>
                <c:pt idx="14">
                  <c:v>440356.85436330229</c:v>
                </c:pt>
                <c:pt idx="15">
                  <c:v>384005.6214241616</c:v>
                </c:pt>
                <c:pt idx="16">
                  <c:v>399250.64459470083</c:v>
                </c:pt>
                <c:pt idx="17">
                  <c:v>453739.1748170518</c:v>
                </c:pt>
                <c:pt idx="18">
                  <c:v>492890.37315347383</c:v>
                </c:pt>
                <c:pt idx="19">
                  <c:v>565476.26214327163</c:v>
                </c:pt>
                <c:pt idx="20">
                  <c:v>610571.2516549537</c:v>
                </c:pt>
                <c:pt idx="21">
                  <c:v>427186.67721459788</c:v>
                </c:pt>
                <c:pt idx="22">
                  <c:v>452518.84717342351</c:v>
                </c:pt>
                <c:pt idx="23">
                  <c:v>520378.57349555008</c:v>
                </c:pt>
                <c:pt idx="24">
                  <c:v>514692.58096193353</c:v>
                </c:pt>
                <c:pt idx="25">
                  <c:v>581045.54071168299</c:v>
                </c:pt>
                <c:pt idx="26">
                  <c:v>0</c:v>
                </c:pt>
                <c:pt idx="27">
                  <c:v>0</c:v>
                </c:pt>
                <c:pt idx="28">
                  <c:v>0</c:v>
                </c:pt>
                <c:pt idx="29">
                  <c:v>0</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crossAx val="182273624"/>
        <c:crosses val="autoZero"/>
        <c:crossBetween val="between"/>
        <c:majorUnit val="100000"/>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907694.47116146167</c:v>
                </c:pt>
                <c:pt idx="1">
                  <c:v>581045.54071168299</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64"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7750" cy="6292453"/>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0"/>
  <sheetViews>
    <sheetView topLeftCell="A71" workbookViewId="0">
      <selection activeCell="A80" sqref="A80"/>
    </sheetView>
  </sheetViews>
  <sheetFormatPr defaultColWidth="8.88671875" defaultRowHeight="14.4" x14ac:dyDescent="0.3"/>
  <cols>
    <col min="2" max="2" width="84.109375" style="8" customWidth="1"/>
    <col min="4" max="4" width="60.44140625" customWidth="1"/>
  </cols>
  <sheetData>
    <row r="1" spans="1:4" x14ac:dyDescent="0.3">
      <c r="A1" s="20" t="s">
        <v>92</v>
      </c>
    </row>
    <row r="3" spans="1:4" x14ac:dyDescent="0.3">
      <c r="A3" s="53" t="s">
        <v>30</v>
      </c>
    </row>
    <row r="4" spans="1:4" x14ac:dyDescent="0.3">
      <c r="A4" t="s">
        <v>31</v>
      </c>
    </row>
    <row r="5" spans="1:4" x14ac:dyDescent="0.3">
      <c r="A5" t="s">
        <v>2</v>
      </c>
    </row>
    <row r="6" spans="1:4" x14ac:dyDescent="0.3">
      <c r="A6" t="s">
        <v>32</v>
      </c>
    </row>
    <row r="7" spans="1:4" x14ac:dyDescent="0.3">
      <c r="A7" t="s">
        <v>33</v>
      </c>
    </row>
    <row r="8" spans="1:4" x14ac:dyDescent="0.3">
      <c r="A8" t="s">
        <v>47</v>
      </c>
    </row>
    <row r="9" spans="1:4" x14ac:dyDescent="0.3">
      <c r="A9" t="s">
        <v>48</v>
      </c>
    </row>
    <row r="10" spans="1:4" x14ac:dyDescent="0.3">
      <c r="A10" t="s">
        <v>15</v>
      </c>
    </row>
    <row r="11" spans="1:4" x14ac:dyDescent="0.3">
      <c r="A11" t="s">
        <v>16</v>
      </c>
    </row>
    <row r="14" spans="1:4" x14ac:dyDescent="0.3">
      <c r="A14" s="54" t="s">
        <v>39</v>
      </c>
    </row>
    <row r="15" spans="1:4" x14ac:dyDescent="0.3">
      <c r="A15" s="34" t="s">
        <v>90</v>
      </c>
    </row>
    <row r="16" spans="1:4" ht="28.8" x14ac:dyDescent="0.3">
      <c r="A16" s="34">
        <v>1</v>
      </c>
      <c r="B16" s="8" t="s">
        <v>93</v>
      </c>
      <c r="C16" s="34"/>
      <c r="D16" s="8"/>
    </row>
    <row r="17" spans="1:4" ht="28.8" x14ac:dyDescent="0.3">
      <c r="A17" s="34">
        <v>2</v>
      </c>
      <c r="B17" s="8" t="s">
        <v>14</v>
      </c>
      <c r="C17" s="34"/>
      <c r="D17" s="8"/>
    </row>
    <row r="18" spans="1:4" x14ac:dyDescent="0.3">
      <c r="A18" s="34">
        <v>3</v>
      </c>
      <c r="B18" s="8" t="s">
        <v>130</v>
      </c>
      <c r="C18" s="34"/>
      <c r="D18" s="8"/>
    </row>
    <row r="19" spans="1:4" x14ac:dyDescent="0.3">
      <c r="A19" s="34"/>
    </row>
    <row r="20" spans="1:4" x14ac:dyDescent="0.3">
      <c r="A20" s="34"/>
    </row>
    <row r="21" spans="1:4" x14ac:dyDescent="0.3">
      <c r="A21" s="55" t="s">
        <v>17</v>
      </c>
    </row>
    <row r="22" spans="1:4" x14ac:dyDescent="0.3">
      <c r="A22" s="34" t="s">
        <v>90</v>
      </c>
    </row>
    <row r="23" spans="1:4" x14ac:dyDescent="0.3">
      <c r="A23" s="34">
        <v>1</v>
      </c>
      <c r="B23" s="8" t="s">
        <v>132</v>
      </c>
      <c r="C23" s="34"/>
      <c r="D23" s="8"/>
    </row>
    <row r="24" spans="1:4" ht="43.2" x14ac:dyDescent="0.3">
      <c r="A24" s="34">
        <v>2</v>
      </c>
      <c r="B24" s="8" t="s">
        <v>133</v>
      </c>
      <c r="C24" s="34"/>
      <c r="D24" s="8"/>
    </row>
    <row r="25" spans="1:4" ht="57.6" x14ac:dyDescent="0.3">
      <c r="A25" s="34">
        <v>3</v>
      </c>
      <c r="B25" s="8" t="s">
        <v>129</v>
      </c>
      <c r="C25" s="34"/>
      <c r="D25" s="8"/>
    </row>
    <row r="26" spans="1:4" ht="28.8" x14ac:dyDescent="0.3">
      <c r="A26" s="34">
        <v>4</v>
      </c>
      <c r="B26" s="8" t="s">
        <v>19</v>
      </c>
      <c r="C26" s="34"/>
      <c r="D26" s="8"/>
    </row>
    <row r="27" spans="1:4" ht="43.2" x14ac:dyDescent="0.3">
      <c r="A27" s="34">
        <v>5</v>
      </c>
      <c r="B27" s="8" t="s">
        <v>20</v>
      </c>
      <c r="C27" s="34"/>
      <c r="D27" s="8"/>
    </row>
    <row r="28" spans="1:4" x14ac:dyDescent="0.3">
      <c r="A28" s="34"/>
    </row>
    <row r="29" spans="1:4" x14ac:dyDescent="0.3">
      <c r="A29" s="34"/>
    </row>
    <row r="30" spans="1:4" x14ac:dyDescent="0.3">
      <c r="A30" s="34"/>
    </row>
    <row r="31" spans="1:4" x14ac:dyDescent="0.3">
      <c r="A31" s="55" t="s">
        <v>22</v>
      </c>
    </row>
    <row r="32" spans="1:4" x14ac:dyDescent="0.3">
      <c r="A32" s="34" t="s">
        <v>90</v>
      </c>
    </row>
    <row r="33" spans="1:4" x14ac:dyDescent="0.3">
      <c r="A33" s="34">
        <v>1</v>
      </c>
      <c r="B33" s="8" t="s">
        <v>132</v>
      </c>
      <c r="C33" s="34"/>
      <c r="D33" s="8"/>
    </row>
    <row r="34" spans="1:4" ht="43.2" x14ac:dyDescent="0.3">
      <c r="A34" s="34">
        <v>2</v>
      </c>
      <c r="B34" s="8" t="s">
        <v>136</v>
      </c>
      <c r="C34" s="34"/>
      <c r="D34" s="8"/>
    </row>
    <row r="35" spans="1:4" ht="43.2" x14ac:dyDescent="0.3">
      <c r="A35" s="34">
        <v>3</v>
      </c>
      <c r="B35" s="8" t="s">
        <v>134</v>
      </c>
      <c r="C35" s="34"/>
      <c r="D35" s="8"/>
    </row>
    <row r="36" spans="1:4" ht="57.6" x14ac:dyDescent="0.3">
      <c r="A36" s="34">
        <v>4</v>
      </c>
      <c r="B36" s="8" t="s">
        <v>135</v>
      </c>
      <c r="C36" s="34"/>
      <c r="D36" s="8"/>
    </row>
    <row r="37" spans="1:4" x14ac:dyDescent="0.3">
      <c r="A37" s="34"/>
    </row>
    <row r="38" spans="1:4" x14ac:dyDescent="0.3">
      <c r="A38" s="34"/>
    </row>
    <row r="39" spans="1:4" x14ac:dyDescent="0.3">
      <c r="A39" s="55" t="s">
        <v>165</v>
      </c>
    </row>
    <row r="40" spans="1:4" x14ac:dyDescent="0.3">
      <c r="A40" s="34" t="s">
        <v>90</v>
      </c>
    </row>
    <row r="41" spans="1:4" x14ac:dyDescent="0.3">
      <c r="A41" s="34">
        <v>1</v>
      </c>
      <c r="B41" s="8" t="s">
        <v>132</v>
      </c>
      <c r="C41" s="34"/>
      <c r="D41" s="8"/>
    </row>
    <row r="42" spans="1:4" x14ac:dyDescent="0.3">
      <c r="A42" s="34" t="s">
        <v>23</v>
      </c>
      <c r="B42" s="8" t="s">
        <v>24</v>
      </c>
      <c r="C42" s="34"/>
      <c r="D42" s="8"/>
    </row>
    <row r="43" spans="1:4" ht="72" x14ac:dyDescent="0.3">
      <c r="A43" s="34">
        <v>2</v>
      </c>
      <c r="B43" s="8" t="s">
        <v>138</v>
      </c>
      <c r="C43" s="34"/>
      <c r="D43" s="8"/>
    </row>
    <row r="44" spans="1:4" ht="28.8" x14ac:dyDescent="0.3">
      <c r="A44" s="34">
        <v>3</v>
      </c>
      <c r="B44" s="8" t="s">
        <v>167</v>
      </c>
      <c r="C44" s="34"/>
      <c r="D44" s="8"/>
    </row>
    <row r="45" spans="1:4" ht="43.2" x14ac:dyDescent="0.3">
      <c r="A45" s="34">
        <v>4</v>
      </c>
      <c r="B45" s="8" t="s">
        <v>3</v>
      </c>
      <c r="C45" s="34"/>
      <c r="D45" s="8"/>
    </row>
    <row r="46" spans="1:4" ht="28.8" x14ac:dyDescent="0.3">
      <c r="A46" s="34">
        <v>5</v>
      </c>
      <c r="B46" s="8" t="s">
        <v>137</v>
      </c>
      <c r="C46" s="34"/>
      <c r="D46" s="8"/>
    </row>
    <row r="47" spans="1:4" x14ac:dyDescent="0.3">
      <c r="A47" s="34"/>
    </row>
    <row r="48" spans="1:4" x14ac:dyDescent="0.3">
      <c r="A48" s="34"/>
    </row>
    <row r="49" spans="1:4" x14ac:dyDescent="0.3">
      <c r="A49" s="55" t="s">
        <v>166</v>
      </c>
    </row>
    <row r="50" spans="1:4" x14ac:dyDescent="0.3">
      <c r="A50" s="34" t="s">
        <v>90</v>
      </c>
    </row>
    <row r="51" spans="1:4" x14ac:dyDescent="0.3">
      <c r="A51" s="34">
        <v>1</v>
      </c>
      <c r="B51" s="8" t="s">
        <v>132</v>
      </c>
      <c r="C51" s="34"/>
      <c r="D51" s="8"/>
    </row>
    <row r="52" spans="1:4" x14ac:dyDescent="0.3">
      <c r="A52" s="34" t="s">
        <v>23</v>
      </c>
      <c r="B52" s="8" t="s">
        <v>170</v>
      </c>
      <c r="C52" s="34"/>
      <c r="D52" s="8"/>
    </row>
    <row r="53" spans="1:4" ht="72" x14ac:dyDescent="0.3">
      <c r="A53" s="34">
        <v>2</v>
      </c>
      <c r="B53" s="8" t="s">
        <v>140</v>
      </c>
      <c r="C53" s="34"/>
      <c r="D53" s="8"/>
    </row>
    <row r="54" spans="1:4" ht="28.8" x14ac:dyDescent="0.3">
      <c r="A54" s="34">
        <v>3</v>
      </c>
      <c r="B54" s="8" t="s">
        <v>168</v>
      </c>
      <c r="C54" s="34"/>
      <c r="D54" s="8"/>
    </row>
    <row r="55" spans="1:4" ht="43.2" x14ac:dyDescent="0.3">
      <c r="A55" s="34">
        <v>4</v>
      </c>
      <c r="B55" s="8" t="s">
        <v>3</v>
      </c>
      <c r="C55" s="34"/>
      <c r="D55" s="8"/>
    </row>
    <row r="56" spans="1:4" ht="57.6" x14ac:dyDescent="0.3">
      <c r="A56" s="34">
        <v>5</v>
      </c>
      <c r="B56" s="8" t="s">
        <v>6</v>
      </c>
      <c r="C56" s="34"/>
      <c r="D56" s="8"/>
    </row>
    <row r="57" spans="1:4" ht="28.8" x14ac:dyDescent="0.3">
      <c r="A57" s="34">
        <v>6</v>
      </c>
      <c r="B57" s="8" t="s">
        <v>19</v>
      </c>
      <c r="C57" s="34"/>
      <c r="D57" s="8"/>
    </row>
    <row r="58" spans="1:4" ht="43.2" x14ac:dyDescent="0.3">
      <c r="A58" s="34">
        <v>7</v>
      </c>
      <c r="B58" s="8" t="s">
        <v>8</v>
      </c>
      <c r="C58" s="34"/>
      <c r="D58" s="8"/>
    </row>
    <row r="61" spans="1:4" x14ac:dyDescent="0.3">
      <c r="A61" s="37" t="s">
        <v>169</v>
      </c>
    </row>
    <row r="62" spans="1:4" x14ac:dyDescent="0.3">
      <c r="A62" s="34" t="s">
        <v>90</v>
      </c>
    </row>
    <row r="63" spans="1:4" x14ac:dyDescent="0.3">
      <c r="A63" s="34">
        <v>1</v>
      </c>
      <c r="B63" s="8" t="s">
        <v>132</v>
      </c>
      <c r="C63" s="34"/>
      <c r="D63" s="8"/>
    </row>
    <row r="64" spans="1:4" x14ac:dyDescent="0.3">
      <c r="A64" s="34" t="s">
        <v>23</v>
      </c>
      <c r="B64" s="8" t="s">
        <v>170</v>
      </c>
      <c r="C64" s="34"/>
      <c r="D64" s="8"/>
    </row>
    <row r="65" spans="1:4" ht="86.4" x14ac:dyDescent="0.3">
      <c r="A65" s="34">
        <v>2</v>
      </c>
      <c r="B65" s="8" t="s">
        <v>141</v>
      </c>
      <c r="C65" s="34"/>
      <c r="D65" s="8"/>
    </row>
    <row r="66" spans="1:4" ht="28.8" x14ac:dyDescent="0.3">
      <c r="A66" s="34">
        <v>3</v>
      </c>
      <c r="B66" s="8" t="s">
        <v>168</v>
      </c>
      <c r="C66" s="34"/>
      <c r="D66" s="8"/>
    </row>
    <row r="67" spans="1:4" ht="57.6" x14ac:dyDescent="0.3">
      <c r="A67" s="34">
        <v>4</v>
      </c>
      <c r="B67" s="8" t="s">
        <v>0</v>
      </c>
      <c r="C67" s="34"/>
      <c r="D67" s="8"/>
    </row>
    <row r="68" spans="1:4" x14ac:dyDescent="0.3">
      <c r="A68" s="34">
        <v>5</v>
      </c>
      <c r="B68" s="8" t="s">
        <v>1</v>
      </c>
      <c r="C68" s="34"/>
      <c r="D68" s="8"/>
    </row>
    <row r="69" spans="1:4" ht="43.2" x14ac:dyDescent="0.3">
      <c r="A69" s="34">
        <v>6</v>
      </c>
      <c r="B69" s="8" t="s">
        <v>10</v>
      </c>
      <c r="C69" s="34"/>
      <c r="D69" s="8"/>
    </row>
    <row r="70" spans="1:4" x14ac:dyDescent="0.3">
      <c r="C70" s="34"/>
      <c r="D70" s="8"/>
    </row>
    <row r="72" spans="1:4" x14ac:dyDescent="0.3">
      <c r="A72" s="37" t="s">
        <v>171</v>
      </c>
    </row>
    <row r="73" spans="1:4" x14ac:dyDescent="0.3">
      <c r="A73" s="34" t="s">
        <v>90</v>
      </c>
    </row>
    <row r="74" spans="1:4" x14ac:dyDescent="0.3">
      <c r="A74" s="34">
        <v>1</v>
      </c>
      <c r="B74" s="8" t="s">
        <v>132</v>
      </c>
    </row>
    <row r="75" spans="1:4" x14ac:dyDescent="0.3">
      <c r="A75" s="34" t="s">
        <v>23</v>
      </c>
      <c r="B75" s="8" t="s">
        <v>170</v>
      </c>
    </row>
    <row r="76" spans="1:4" ht="86.4" x14ac:dyDescent="0.3">
      <c r="A76" s="34">
        <v>2</v>
      </c>
      <c r="B76" s="8" t="s">
        <v>172</v>
      </c>
    </row>
    <row r="77" spans="1:4" ht="28.8" x14ac:dyDescent="0.3">
      <c r="A77" s="34">
        <v>3</v>
      </c>
      <c r="B77" s="8" t="s">
        <v>173</v>
      </c>
    </row>
    <row r="78" spans="1:4" ht="43.2" x14ac:dyDescent="0.3">
      <c r="A78" s="34">
        <v>4</v>
      </c>
      <c r="B78" s="8" t="s">
        <v>174</v>
      </c>
    </row>
    <row r="79" spans="1:4" x14ac:dyDescent="0.3">
      <c r="A79" s="34">
        <v>5</v>
      </c>
      <c r="B79" s="8" t="s">
        <v>1</v>
      </c>
    </row>
    <row r="80" spans="1:4" x14ac:dyDescent="0.3">
      <c r="A80" s="34">
        <v>6</v>
      </c>
      <c r="B80" s="8" t="s">
        <v>175</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9"/>
  <sheetViews>
    <sheetView topLeftCell="A35" zoomScaleNormal="100" workbookViewId="0">
      <selection activeCell="O66" sqref="O66"/>
    </sheetView>
  </sheetViews>
  <sheetFormatPr defaultColWidth="8.88671875" defaultRowHeight="14.4" x14ac:dyDescent="0.3"/>
  <cols>
    <col min="1" max="1" width="25.44140625" customWidth="1"/>
    <col min="2" max="4" width="9.33203125" bestFit="1" customWidth="1"/>
    <col min="5" max="5" width="9.44140625" customWidth="1"/>
    <col min="9" max="9" width="11.6640625" customWidth="1"/>
    <col min="10" max="10" width="10" bestFit="1" customWidth="1"/>
    <col min="15" max="15" width="9.88671875" bestFit="1" customWidth="1"/>
    <col min="16" max="16" width="9.88671875" customWidth="1"/>
    <col min="19" max="19" width="10.88671875" bestFit="1" customWidth="1"/>
    <col min="20" max="20" width="9.33203125" bestFit="1" customWidth="1"/>
    <col min="21" max="21" width="11.88671875" bestFit="1" customWidth="1"/>
    <col min="22" max="22" width="10.109375" customWidth="1"/>
    <col min="24" max="24" width="10.88671875" bestFit="1" customWidth="1"/>
    <col min="26" max="26" width="10.88671875" bestFit="1" customWidth="1"/>
    <col min="27" max="30" width="10.88671875" customWidth="1"/>
  </cols>
  <sheetData>
    <row r="1" spans="1:16" x14ac:dyDescent="0.3">
      <c r="A1" s="20" t="s">
        <v>50</v>
      </c>
      <c r="N1" s="20" t="s">
        <v>145</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5" t="s">
        <v>49</v>
      </c>
      <c r="O3" s="45" t="s">
        <v>42</v>
      </c>
      <c r="P3" s="44"/>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5">
        <v>1988</v>
      </c>
      <c r="O4" s="46">
        <v>4.3999999999999997E-2</v>
      </c>
      <c r="P4" s="44"/>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45">
        <v>1989</v>
      </c>
      <c r="O5" s="46">
        <v>4.5999999999999999E-2</v>
      </c>
      <c r="P5" s="44"/>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45">
        <v>1990</v>
      </c>
      <c r="O6" s="46">
        <v>6.3E-2</v>
      </c>
      <c r="P6" s="44"/>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5">
        <v>1991</v>
      </c>
      <c r="O7" s="46">
        <v>0.03</v>
      </c>
      <c r="P7" s="44"/>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5">
        <v>1992</v>
      </c>
      <c r="O8" s="46">
        <v>0.03</v>
      </c>
      <c r="P8" s="44"/>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45">
        <v>1993</v>
      </c>
      <c r="O9" s="46">
        <v>2.8000000000000001E-2</v>
      </c>
      <c r="P9" s="44"/>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5">
        <v>1994</v>
      </c>
      <c r="O10" s="46">
        <v>2.5999999999999999E-2</v>
      </c>
      <c r="P10" s="44"/>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5">
        <v>1995</v>
      </c>
      <c r="O11" s="46">
        <v>2.5000000000000001E-2</v>
      </c>
      <c r="P11" s="44"/>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5">
        <v>1996</v>
      </c>
      <c r="O12" s="46">
        <v>3.4000000000000002E-2</v>
      </c>
      <c r="P12" s="44"/>
    </row>
    <row r="13" spans="1:16"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5">
        <v>1997</v>
      </c>
      <c r="O13" s="46">
        <v>1.7000000000000001E-2</v>
      </c>
      <c r="P13" s="44"/>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5">
        <v>1998</v>
      </c>
      <c r="O14" s="46">
        <v>1.6E-2</v>
      </c>
      <c r="P14" s="44"/>
    </row>
    <row r="15" spans="1:16"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5">
        <v>1999</v>
      </c>
      <c r="O15" s="46">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5">
        <v>2000</v>
      </c>
      <c r="O16" s="46">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5">
        <v>2001</v>
      </c>
      <c r="O17" s="46">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5">
        <v>2002</v>
      </c>
      <c r="O18" s="46">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5">
        <v>2003</v>
      </c>
      <c r="O19" s="46">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5">
        <v>2004</v>
      </c>
      <c r="O20" s="46">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5">
        <v>2005</v>
      </c>
      <c r="O21" s="46">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5">
        <v>2006</v>
      </c>
      <c r="O22" s="46">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5">
        <v>2007</v>
      </c>
      <c r="O23" s="46">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5">
        <v>2008</v>
      </c>
      <c r="O24" s="46">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5">
        <v>2009</v>
      </c>
      <c r="O25" s="46">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5">
        <v>2010</v>
      </c>
      <c r="O26" s="46">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5">
        <v>2011</v>
      </c>
      <c r="O27" s="46">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5">
        <v>2012</v>
      </c>
      <c r="O28" s="46">
        <v>1.7999999999999999E-2</v>
      </c>
    </row>
    <row r="29" spans="1:16" x14ac:dyDescent="0.3">
      <c r="A29" s="17">
        <f>'Non-Rebalanced Portfolio'!A29</f>
        <v>0</v>
      </c>
      <c r="B29" s="17">
        <f>'Non-Rebalanced Portfolio'!B29</f>
        <v>0</v>
      </c>
      <c r="C29" s="19"/>
      <c r="D29" s="17">
        <f>'Non-Rebalanced Portfolio'!D29</f>
        <v>0</v>
      </c>
      <c r="E29" s="17">
        <f>'Non-Rebalanced Portfolio'!E29</f>
        <v>0</v>
      </c>
      <c r="F29" s="19"/>
      <c r="G29" s="17">
        <f>'Non-Rebalanced Portfolio'!G29</f>
        <v>0</v>
      </c>
      <c r="H29" s="17">
        <f>'Non-Rebalanced Portfolio'!H29</f>
        <v>0</v>
      </c>
      <c r="N29" s="45"/>
      <c r="O29" s="46"/>
    </row>
    <row r="30" spans="1:16" x14ac:dyDescent="0.3">
      <c r="A30" s="17">
        <f>'Non-Rebalanced Portfolio'!A30</f>
        <v>0</v>
      </c>
      <c r="B30" s="17">
        <f>'Non-Rebalanced Portfolio'!B30</f>
        <v>0</v>
      </c>
      <c r="C30" s="19"/>
      <c r="D30" s="17">
        <f>'Non-Rebalanced Portfolio'!D30</f>
        <v>0</v>
      </c>
      <c r="E30" s="17">
        <f>'Non-Rebalanced Portfolio'!E30</f>
        <v>0</v>
      </c>
      <c r="F30" s="19"/>
      <c r="G30" s="17">
        <f>'Non-Rebalanced Portfolio'!G30</f>
        <v>0</v>
      </c>
      <c r="H30" s="17">
        <f>'Non-Rebalanced Portfolio'!H30</f>
        <v>0</v>
      </c>
      <c r="N30" s="45"/>
      <c r="O30" s="46"/>
    </row>
    <row r="31" spans="1:16" x14ac:dyDescent="0.3">
      <c r="A31" s="17">
        <f>'Non-Rebalanced Portfolio'!A31</f>
        <v>0</v>
      </c>
      <c r="B31" s="17">
        <f>'Non-Rebalanced Portfolio'!B31</f>
        <v>0</v>
      </c>
      <c r="C31" s="19"/>
      <c r="D31" s="17">
        <f>'Non-Rebalanced Portfolio'!D31</f>
        <v>0</v>
      </c>
      <c r="E31" s="17">
        <f>'Non-Rebalanced Portfolio'!E31</f>
        <v>0</v>
      </c>
      <c r="F31" s="19"/>
      <c r="G31" s="17">
        <f>'Non-Rebalanced Portfolio'!G31</f>
        <v>0</v>
      </c>
      <c r="H31" s="17">
        <f>'Non-Rebalanced Portfolio'!H31</f>
        <v>0</v>
      </c>
      <c r="N31" s="45"/>
      <c r="O31" s="46"/>
    </row>
    <row r="32" spans="1:16" x14ac:dyDescent="0.3">
      <c r="A32" s="17">
        <f>'Non-Rebalanced Portfolio'!A32</f>
        <v>0</v>
      </c>
      <c r="B32" s="17">
        <f>'Non-Rebalanced Portfolio'!B32</f>
        <v>0</v>
      </c>
      <c r="C32" s="19"/>
      <c r="D32" s="17">
        <f>'Non-Rebalanced Portfolio'!D32</f>
        <v>0</v>
      </c>
      <c r="E32" s="17">
        <f>'Non-Rebalanced Portfolio'!E32</f>
        <v>0</v>
      </c>
      <c r="F32" s="19"/>
      <c r="G32" s="17">
        <f>'Non-Rebalanced Portfolio'!G32</f>
        <v>0</v>
      </c>
      <c r="H32" s="17">
        <f>'Non-Rebalanced Portfolio'!H32</f>
        <v>0</v>
      </c>
      <c r="N32" s="45"/>
      <c r="O32" s="46"/>
    </row>
    <row r="33" spans="1:42" x14ac:dyDescent="0.3">
      <c r="A33" s="17">
        <f>'Non-Rebalanced Portfolio'!A33</f>
        <v>0</v>
      </c>
      <c r="B33" s="17">
        <f>'Non-Rebalanced Portfolio'!B33</f>
        <v>0</v>
      </c>
      <c r="C33" s="19"/>
      <c r="D33" s="17">
        <f>'Non-Rebalanced Portfolio'!D33</f>
        <v>0</v>
      </c>
      <c r="E33" s="17">
        <f>'Non-Rebalanced Portfolio'!E33</f>
        <v>0</v>
      </c>
      <c r="F33" s="19"/>
      <c r="G33" s="17">
        <f>'Non-Rebalanced Portfolio'!G33</f>
        <v>0</v>
      </c>
      <c r="H33" s="17">
        <f>'Non-Rebalanced Portfolio'!H33</f>
        <v>0</v>
      </c>
      <c r="N33" s="45"/>
      <c r="O33" s="46"/>
    </row>
    <row r="36" spans="1:42" x14ac:dyDescent="0.3">
      <c r="A36" s="20" t="s">
        <v>124</v>
      </c>
      <c r="N36" s="20" t="s">
        <v>25</v>
      </c>
      <c r="R36" s="20" t="s">
        <v>125</v>
      </c>
      <c r="AF36" s="20" t="s">
        <v>139</v>
      </c>
    </row>
    <row r="37" spans="1:42"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112</v>
      </c>
      <c r="AP37" s="5" t="s">
        <v>113</v>
      </c>
    </row>
    <row r="38" spans="1:42"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F38" t="s">
        <v>73</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71</v>
      </c>
      <c r="AO38" s="5" t="s">
        <v>113</v>
      </c>
      <c r="AP38" s="5" t="s">
        <v>88</v>
      </c>
    </row>
    <row r="39" spans="1:42" x14ac:dyDescent="0.3">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F39" s="21" t="s">
        <v>87</v>
      </c>
      <c r="AG39" s="6">
        <f t="shared" ref="AG39:AH54" si="3">S39/$Z39</f>
        <v>0.2</v>
      </c>
      <c r="AH39" s="6">
        <f t="shared" si="3"/>
        <v>0.3</v>
      </c>
      <c r="AI39" s="23">
        <v>0.2</v>
      </c>
      <c r="AJ39" s="23">
        <v>0.1</v>
      </c>
      <c r="AK39" s="6">
        <f t="shared" ref="AK39:AK48" si="4">W39/$Z39</f>
        <v>0.2</v>
      </c>
      <c r="AL39" s="23">
        <v>0.2</v>
      </c>
      <c r="AM39" s="6">
        <f>Y39/$Z39</f>
        <v>0.3</v>
      </c>
      <c r="AN39" s="6">
        <f>Z39/$Z39</f>
        <v>1</v>
      </c>
      <c r="AO39" s="24"/>
    </row>
    <row r="40" spans="1:42" x14ac:dyDescent="0.3">
      <c r="A40">
        <f t="shared" ref="A40:A64" si="5">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I40*0.045</f>
        <v>5180.7914999999994</v>
      </c>
      <c r="P40" s="2"/>
      <c r="Q40" s="2"/>
      <c r="R40">
        <f>A40</f>
        <v>1988</v>
      </c>
      <c r="S40" s="2">
        <f>B40-($O40/4)</f>
        <v>21948.802124999995</v>
      </c>
      <c r="T40" s="2">
        <f>C40-($O40/4)</f>
        <v>34628.902125000001</v>
      </c>
      <c r="U40" s="2"/>
      <c r="V40" s="2"/>
      <c r="W40" s="2">
        <f t="shared" ref="W40:W48" si="6">F40-($O40/4)</f>
        <v>22460.402125000001</v>
      </c>
      <c r="X40" s="2"/>
      <c r="Y40" s="2">
        <f>H40-($O40/4)</f>
        <v>30909.802124999995</v>
      </c>
      <c r="Z40" s="2">
        <f>SUM(S40:Y40)</f>
        <v>109947.90849999999</v>
      </c>
      <c r="AA40" s="2">
        <f>Z40-Z39</f>
        <v>9947.9084999999905</v>
      </c>
      <c r="AB40" s="6">
        <f>(AA40/Z39)</f>
        <v>9.9479084999999898E-2</v>
      </c>
      <c r="AC40" s="7">
        <f>AB40+1</f>
        <v>1.0994790849999998</v>
      </c>
      <c r="AD40" s="2">
        <f>Z40-(I40-O40)</f>
        <v>0</v>
      </c>
      <c r="AF40">
        <f t="shared" ref="AF40:AF64" si="7">A40</f>
        <v>1988</v>
      </c>
      <c r="AG40" s="6">
        <f t="shared" si="3"/>
        <v>0.19962910094829131</v>
      </c>
      <c r="AH40" s="6">
        <f t="shared" si="3"/>
        <v>0.31495735205367736</v>
      </c>
      <c r="AI40" s="7"/>
      <c r="AJ40" s="7"/>
      <c r="AK40" s="6">
        <f t="shared" si="4"/>
        <v>0.20428221356298018</v>
      </c>
      <c r="AL40" s="7"/>
      <c r="AM40" s="6">
        <f t="shared" ref="AM40:AM64" si="8">Y40/$Z40</f>
        <v>0.2811313334350512</v>
      </c>
      <c r="AN40" s="6">
        <f>SUM(AG40:AM40)</f>
        <v>1</v>
      </c>
      <c r="AO40" s="7">
        <f>SUM(AG40:AL40)</f>
        <v>0.71886866656494885</v>
      </c>
      <c r="AP40" s="7">
        <f>AN40-(AO40+AM40)</f>
        <v>0</v>
      </c>
    </row>
    <row r="41" spans="1:42" x14ac:dyDescent="0.3">
      <c r="A41">
        <f t="shared" si="5"/>
        <v>1989</v>
      </c>
      <c r="B41" s="2">
        <f t="shared" ref="B41:B50" si="9">S40*(1+(B5/100))</f>
        <v>28831.946471399995</v>
      </c>
      <c r="C41" s="2">
        <f t="shared" ref="C41:C50" si="10">T40*(1+(C5/100))</f>
        <v>42973.082381040003</v>
      </c>
      <c r="D41" s="2"/>
      <c r="E41" s="2"/>
      <c r="F41" s="2">
        <f t="shared" ref="F41:F48" si="11">W40*(1+(F5/100))</f>
        <v>28293.593160883753</v>
      </c>
      <c r="G41" s="2"/>
      <c r="H41" s="2">
        <f t="shared" ref="H41:H64" si="12">Y40*(1+(H5/100))</f>
        <v>35125.899134849999</v>
      </c>
      <c r="I41" s="2">
        <f t="shared" ref="I41:I64" si="13">SUM(B41:H41)</f>
        <v>135224.52114817375</v>
      </c>
      <c r="J41" s="2">
        <f t="shared" ref="J41:J64" si="14">I41-I40</f>
        <v>20095.821148173753</v>
      </c>
      <c r="K41" s="6">
        <f t="shared" ref="K41:K64" si="15">(J41/I40)</f>
        <v>0.1745509256004259</v>
      </c>
      <c r="L41" s="7">
        <f t="shared" ref="L41:L64" si="16">K41+1</f>
        <v>1.1745509256004258</v>
      </c>
      <c r="N41">
        <f t="shared" ref="N41:N64" si="17">A41</f>
        <v>1989</v>
      </c>
      <c r="O41" s="2">
        <f t="shared" ref="O41:O64" si="18">O40*(1+O5)</f>
        <v>5419.1079089999994</v>
      </c>
      <c r="P41" s="2"/>
      <c r="Q41" s="2"/>
      <c r="R41">
        <f t="shared" ref="R41:R64" si="19">A41</f>
        <v>1989</v>
      </c>
      <c r="S41" s="2">
        <f t="shared" ref="S41:T49" si="20">B41-($O41/4)</f>
        <v>27477.169494149995</v>
      </c>
      <c r="T41" s="2">
        <f t="shared" si="20"/>
        <v>41618.30540379</v>
      </c>
      <c r="U41" s="2"/>
      <c r="V41" s="2"/>
      <c r="W41" s="2">
        <f t="shared" si="6"/>
        <v>26938.816183633753</v>
      </c>
      <c r="X41" s="2"/>
      <c r="Y41" s="2">
        <f t="shared" ref="Y41:Y49" si="21">H41-($O41/4)</f>
        <v>33771.122157599995</v>
      </c>
      <c r="Z41" s="2">
        <f t="shared" ref="Z41:Z64" si="22">SUM(S41:Y41)</f>
        <v>129805.41323917375</v>
      </c>
      <c r="AA41" s="2">
        <f t="shared" ref="AA41:AA55" si="23">Z41-Z40</f>
        <v>19857.504739173761</v>
      </c>
      <c r="AB41" s="6">
        <f t="shared" ref="AB41:AB55" si="24">(AA41/Z40)</f>
        <v>0.18060829905803769</v>
      </c>
      <c r="AC41" s="7">
        <f t="shared" ref="AC41:AC64" si="25">AB41+1</f>
        <v>1.1806082990580378</v>
      </c>
      <c r="AD41" s="2">
        <f t="shared" ref="AD41:AD64" si="26">Z41-(I41-O41)</f>
        <v>0</v>
      </c>
      <c r="AF41">
        <f t="shared" si="7"/>
        <v>1989</v>
      </c>
      <c r="AG41" s="6">
        <f t="shared" si="3"/>
        <v>0.21167968891653055</v>
      </c>
      <c r="AH41" s="6">
        <f t="shared" si="3"/>
        <v>0.3206207227051921</v>
      </c>
      <c r="AI41" s="7"/>
      <c r="AJ41" s="7"/>
      <c r="AK41" s="6">
        <f t="shared" si="4"/>
        <v>0.20753230170761425</v>
      </c>
      <c r="AL41" s="7"/>
      <c r="AM41" s="6">
        <f t="shared" si="8"/>
        <v>0.26016728667066302</v>
      </c>
      <c r="AN41" s="6">
        <f t="shared" ref="AN41:AN64" si="27">SUM(AG41:AM41)</f>
        <v>1</v>
      </c>
      <c r="AO41" s="7">
        <f t="shared" ref="AO41:AO64" si="28">SUM(AG41:AL41)</f>
        <v>0.73983271332933698</v>
      </c>
      <c r="AP41" s="7">
        <f t="shared" ref="AP41:AP64" si="29">AN41-(AO41+AM41)</f>
        <v>0</v>
      </c>
    </row>
    <row r="42" spans="1:42" x14ac:dyDescent="0.3">
      <c r="A42">
        <f t="shared" si="5"/>
        <v>1990</v>
      </c>
      <c r="B42" s="2">
        <f t="shared" si="9"/>
        <v>26564.927466944217</v>
      </c>
      <c r="C42" s="2">
        <f t="shared" si="10"/>
        <v>35773.014409827694</v>
      </c>
      <c r="D42" s="2"/>
      <c r="E42" s="2"/>
      <c r="F42" s="2">
        <f t="shared" si="11"/>
        <v>23636.117319520254</v>
      </c>
      <c r="G42" s="2"/>
      <c r="H42" s="2">
        <f t="shared" si="12"/>
        <v>36692.324224232398</v>
      </c>
      <c r="I42" s="2">
        <f t="shared" ref="I42:I48" si="30">SUM(B42:H42)</f>
        <v>122666.38342052457</v>
      </c>
      <c r="J42" s="2">
        <f t="shared" si="14"/>
        <v>-12558.137727649184</v>
      </c>
      <c r="K42" s="6">
        <f t="shared" si="15"/>
        <v>-9.2868790519793867E-2</v>
      </c>
      <c r="L42" s="7">
        <f t="shared" si="16"/>
        <v>0.90713120948020609</v>
      </c>
      <c r="N42">
        <f t="shared" si="17"/>
        <v>1990</v>
      </c>
      <c r="O42" s="2">
        <f t="shared" si="18"/>
        <v>5760.5117072669991</v>
      </c>
      <c r="P42" s="2"/>
      <c r="Q42" s="2"/>
      <c r="R42">
        <f t="shared" si="19"/>
        <v>1990</v>
      </c>
      <c r="S42" s="2">
        <f t="shared" si="20"/>
        <v>25124.799540127467</v>
      </c>
      <c r="T42" s="2">
        <f t="shared" si="20"/>
        <v>34332.886483010945</v>
      </c>
      <c r="U42" s="2"/>
      <c r="V42" s="2"/>
      <c r="W42" s="2">
        <f t="shared" si="6"/>
        <v>22195.989392703505</v>
      </c>
      <c r="X42" s="2"/>
      <c r="Y42" s="2">
        <f t="shared" si="21"/>
        <v>35252.196297415649</v>
      </c>
      <c r="Z42" s="2">
        <f t="shared" si="22"/>
        <v>116905.87171325757</v>
      </c>
      <c r="AA42" s="2">
        <f t="shared" si="23"/>
        <v>-12899.541525916182</v>
      </c>
      <c r="AB42" s="6">
        <f t="shared" si="24"/>
        <v>-9.9375990600238329E-2</v>
      </c>
      <c r="AC42" s="7">
        <f t="shared" si="25"/>
        <v>0.90062400939976173</v>
      </c>
      <c r="AD42" s="2">
        <f t="shared" si="26"/>
        <v>0</v>
      </c>
      <c r="AF42">
        <f t="shared" si="7"/>
        <v>1990</v>
      </c>
      <c r="AG42" s="6">
        <f t="shared" si="3"/>
        <v>0.21491477863278463</v>
      </c>
      <c r="AH42" s="6">
        <f t="shared" si="3"/>
        <v>0.29367974405273151</v>
      </c>
      <c r="AI42" s="7"/>
      <c r="AJ42" s="7"/>
      <c r="AK42" s="6">
        <f t="shared" si="4"/>
        <v>0.18986205797382882</v>
      </c>
      <c r="AL42" s="7"/>
      <c r="AM42" s="6">
        <f t="shared" si="8"/>
        <v>0.30154341934065504</v>
      </c>
      <c r="AN42" s="6">
        <f t="shared" si="27"/>
        <v>1</v>
      </c>
      <c r="AO42" s="7">
        <f t="shared" si="28"/>
        <v>0.69845658065934502</v>
      </c>
      <c r="AP42" s="7">
        <f t="shared" si="29"/>
        <v>0</v>
      </c>
    </row>
    <row r="43" spans="1:42" x14ac:dyDescent="0.3">
      <c r="A43">
        <f t="shared" si="5"/>
        <v>1991</v>
      </c>
      <c r="B43" s="2">
        <f t="shared" si="9"/>
        <v>32717.513961153989</v>
      </c>
      <c r="C43" s="2">
        <f t="shared" si="10"/>
        <v>48701.199476151029</v>
      </c>
      <c r="D43" s="2"/>
      <c r="E43" s="2"/>
      <c r="F43" s="2">
        <f t="shared" si="11"/>
        <v>24405.822096641066</v>
      </c>
      <c r="G43" s="2"/>
      <c r="H43" s="2">
        <f t="shared" si="12"/>
        <v>40628.156232771536</v>
      </c>
      <c r="I43" s="2">
        <f t="shared" si="30"/>
        <v>146452.69176671765</v>
      </c>
      <c r="J43" s="2">
        <f t="shared" si="14"/>
        <v>23786.30834619308</v>
      </c>
      <c r="K43" s="6">
        <f t="shared" si="15"/>
        <v>0.19391057014087487</v>
      </c>
      <c r="L43" s="7">
        <f t="shared" si="16"/>
        <v>1.1939105701408748</v>
      </c>
      <c r="N43">
        <f t="shared" si="17"/>
        <v>1991</v>
      </c>
      <c r="O43" s="2">
        <f t="shared" si="18"/>
        <v>5933.3270584850088</v>
      </c>
      <c r="P43" s="2"/>
      <c r="Q43" s="2"/>
      <c r="R43">
        <f t="shared" si="19"/>
        <v>1991</v>
      </c>
      <c r="S43" s="2">
        <f t="shared" si="20"/>
        <v>31234.182196532736</v>
      </c>
      <c r="T43" s="2">
        <f t="shared" si="20"/>
        <v>47217.867711529776</v>
      </c>
      <c r="U43" s="2"/>
      <c r="V43" s="2"/>
      <c r="W43" s="2">
        <f t="shared" si="6"/>
        <v>22922.490332019814</v>
      </c>
      <c r="X43" s="2"/>
      <c r="Y43" s="2">
        <f t="shared" si="21"/>
        <v>39144.824468150284</v>
      </c>
      <c r="Z43" s="2">
        <f t="shared" si="22"/>
        <v>140519.36470823264</v>
      </c>
      <c r="AA43" s="2">
        <f t="shared" si="23"/>
        <v>23613.492994975066</v>
      </c>
      <c r="AB43" s="6">
        <f t="shared" si="24"/>
        <v>0.20198722826252366</v>
      </c>
      <c r="AC43" s="7">
        <f t="shared" si="25"/>
        <v>1.2019872282625237</v>
      </c>
      <c r="AD43" s="2">
        <f t="shared" si="26"/>
        <v>0</v>
      </c>
      <c r="AF43">
        <f t="shared" si="7"/>
        <v>1991</v>
      </c>
      <c r="AG43" s="6">
        <f t="shared" si="3"/>
        <v>0.2222767108390066</v>
      </c>
      <c r="AH43" s="6">
        <f t="shared" si="3"/>
        <v>0.33602391961827177</v>
      </c>
      <c r="AI43" s="7"/>
      <c r="AJ43" s="7"/>
      <c r="AK43" s="6">
        <f t="shared" si="4"/>
        <v>0.16312691407063307</v>
      </c>
      <c r="AL43" s="7"/>
      <c r="AM43" s="6">
        <f t="shared" si="8"/>
        <v>0.27857245547208837</v>
      </c>
      <c r="AN43" s="6">
        <f t="shared" si="27"/>
        <v>0.99999999999999978</v>
      </c>
      <c r="AO43" s="7">
        <f t="shared" si="28"/>
        <v>0.72142754452791147</v>
      </c>
      <c r="AP43" s="7">
        <f t="shared" si="29"/>
        <v>0</v>
      </c>
    </row>
    <row r="44" spans="1:42" x14ac:dyDescent="0.3">
      <c r="A44">
        <f t="shared" si="5"/>
        <v>1992</v>
      </c>
      <c r="B44" s="2">
        <f t="shared" si="9"/>
        <v>33551.758515515467</v>
      </c>
      <c r="C44" s="2">
        <f t="shared" si="10"/>
        <v>53104.047100449076</v>
      </c>
      <c r="D44" s="2"/>
      <c r="E44" s="2"/>
      <c r="F44" s="2">
        <f t="shared" si="11"/>
        <v>20923.419950164367</v>
      </c>
      <c r="G44" s="2"/>
      <c r="H44" s="2">
        <f t="shared" si="12"/>
        <v>41939.764935176208</v>
      </c>
      <c r="I44" s="2">
        <f t="shared" si="30"/>
        <v>149518.99050130512</v>
      </c>
      <c r="J44" s="2">
        <f t="shared" si="14"/>
        <v>3066.2987345874717</v>
      </c>
      <c r="K44" s="6">
        <f t="shared" si="15"/>
        <v>2.0937127871106215E-2</v>
      </c>
      <c r="L44" s="7">
        <f t="shared" si="16"/>
        <v>1.0209371278711061</v>
      </c>
      <c r="N44">
        <f t="shared" si="17"/>
        <v>1992</v>
      </c>
      <c r="O44" s="2">
        <f t="shared" si="18"/>
        <v>6111.326870239559</v>
      </c>
      <c r="P44" s="2"/>
      <c r="Q44" s="2"/>
      <c r="R44">
        <f t="shared" si="19"/>
        <v>1992</v>
      </c>
      <c r="S44" s="2">
        <f t="shared" si="20"/>
        <v>32023.926797955577</v>
      </c>
      <c r="T44" s="2">
        <f t="shared" si="20"/>
        <v>51576.215382889182</v>
      </c>
      <c r="U44" s="2"/>
      <c r="V44" s="2"/>
      <c r="W44" s="2">
        <f t="shared" si="6"/>
        <v>19395.588232604478</v>
      </c>
      <c r="X44" s="2"/>
      <c r="Y44" s="2">
        <f t="shared" si="21"/>
        <v>40411.933217616315</v>
      </c>
      <c r="Z44" s="2">
        <f t="shared" si="22"/>
        <v>143407.66363106557</v>
      </c>
      <c r="AA44" s="2">
        <f t="shared" si="23"/>
        <v>2888.2989228329388</v>
      </c>
      <c r="AB44" s="6">
        <f t="shared" si="24"/>
        <v>2.0554454746006416E-2</v>
      </c>
      <c r="AC44" s="7">
        <f t="shared" si="25"/>
        <v>1.0205544547460064</v>
      </c>
      <c r="AD44" s="2">
        <f t="shared" si="26"/>
        <v>0</v>
      </c>
      <c r="AF44">
        <f t="shared" si="7"/>
        <v>1992</v>
      </c>
      <c r="AG44" s="6">
        <f t="shared" si="3"/>
        <v>0.22330694181268579</v>
      </c>
      <c r="AH44" s="6">
        <f t="shared" si="3"/>
        <v>0.35964755353364897</v>
      </c>
      <c r="AI44" s="7"/>
      <c r="AJ44" s="7"/>
      <c r="AK44" s="6">
        <f t="shared" si="4"/>
        <v>0.13524792010071437</v>
      </c>
      <c r="AL44" s="7"/>
      <c r="AM44" s="6">
        <f t="shared" si="8"/>
        <v>0.28179758455295073</v>
      </c>
      <c r="AN44" s="6">
        <f t="shared" si="27"/>
        <v>1</v>
      </c>
      <c r="AO44" s="7">
        <f t="shared" si="28"/>
        <v>0.71820241544704921</v>
      </c>
      <c r="AP44" s="7">
        <f t="shared" si="29"/>
        <v>0</v>
      </c>
    </row>
    <row r="45" spans="1:42" x14ac:dyDescent="0.3">
      <c r="A45">
        <f t="shared" si="5"/>
        <v>1993</v>
      </c>
      <c r="B45" s="2">
        <f t="shared" si="9"/>
        <v>35191.093158273383</v>
      </c>
      <c r="C45" s="2">
        <f t="shared" si="10"/>
        <v>59049.608991869827</v>
      </c>
      <c r="D45" s="2"/>
      <c r="E45" s="2"/>
      <c r="F45" s="2">
        <f t="shared" si="11"/>
        <v>25310.078908254887</v>
      </c>
      <c r="G45" s="2"/>
      <c r="H45" s="2">
        <f t="shared" si="12"/>
        <v>44323.808353081571</v>
      </c>
      <c r="I45" s="2">
        <f t="shared" si="30"/>
        <v>163874.58941147968</v>
      </c>
      <c r="J45" s="2">
        <f t="shared" si="14"/>
        <v>14355.598910174565</v>
      </c>
      <c r="K45" s="6">
        <f t="shared" si="15"/>
        <v>9.6011876899672208E-2</v>
      </c>
      <c r="L45" s="7">
        <f t="shared" si="16"/>
        <v>1.0960118768996723</v>
      </c>
      <c r="N45">
        <f t="shared" si="17"/>
        <v>1993</v>
      </c>
      <c r="O45" s="2">
        <f t="shared" si="18"/>
        <v>6282.444022606267</v>
      </c>
      <c r="P45" s="2"/>
      <c r="Q45" s="2"/>
      <c r="R45">
        <f t="shared" si="19"/>
        <v>1993</v>
      </c>
      <c r="S45" s="2">
        <f t="shared" si="20"/>
        <v>33620.482152621815</v>
      </c>
      <c r="T45" s="2">
        <f t="shared" si="20"/>
        <v>57478.997986218259</v>
      </c>
      <c r="U45" s="2"/>
      <c r="V45" s="2"/>
      <c r="W45" s="2">
        <f t="shared" si="6"/>
        <v>23739.467902603319</v>
      </c>
      <c r="X45" s="2"/>
      <c r="Y45" s="2">
        <f t="shared" si="21"/>
        <v>42753.197347430003</v>
      </c>
      <c r="Z45" s="2">
        <f t="shared" si="22"/>
        <v>157592.14538887341</v>
      </c>
      <c r="AA45" s="2">
        <f t="shared" si="23"/>
        <v>14184.481757807836</v>
      </c>
      <c r="AB45" s="6">
        <f t="shared" si="24"/>
        <v>9.8910207437025235E-2</v>
      </c>
      <c r="AC45" s="7">
        <f t="shared" si="25"/>
        <v>1.0989102074370252</v>
      </c>
      <c r="AD45" s="2">
        <f t="shared" si="26"/>
        <v>0</v>
      </c>
      <c r="AF45">
        <f t="shared" si="7"/>
        <v>1993</v>
      </c>
      <c r="AG45" s="6">
        <f t="shared" si="3"/>
        <v>0.21333856500055964</v>
      </c>
      <c r="AH45" s="6">
        <f t="shared" si="3"/>
        <v>0.36473263210157736</v>
      </c>
      <c r="AI45" s="7"/>
      <c r="AJ45" s="7"/>
      <c r="AK45" s="6">
        <f t="shared" si="4"/>
        <v>0.15063864917901812</v>
      </c>
      <c r="AL45" s="7"/>
      <c r="AM45" s="6">
        <f t="shared" si="8"/>
        <v>0.2712901537188448</v>
      </c>
      <c r="AN45" s="6">
        <f t="shared" si="27"/>
        <v>1</v>
      </c>
      <c r="AO45" s="7">
        <f t="shared" si="28"/>
        <v>0.7287098462811552</v>
      </c>
      <c r="AP45" s="7">
        <f t="shared" si="29"/>
        <v>0</v>
      </c>
    </row>
    <row r="46" spans="1:42" x14ac:dyDescent="0.3">
      <c r="A46">
        <f t="shared" si="5"/>
        <v>1994</v>
      </c>
      <c r="B46" s="2">
        <f t="shared" si="9"/>
        <v>34017.203842022755</v>
      </c>
      <c r="C46" s="2">
        <f t="shared" si="10"/>
        <v>56465.068461741372</v>
      </c>
      <c r="D46" s="2"/>
      <c r="E46" s="2"/>
      <c r="F46" s="2">
        <f t="shared" si="11"/>
        <v>24986.976940885124</v>
      </c>
      <c r="G46" s="2"/>
      <c r="H46" s="2">
        <f t="shared" si="12"/>
        <v>41615.962297988364</v>
      </c>
      <c r="I46" s="2">
        <f t="shared" si="30"/>
        <v>157085.21154263761</v>
      </c>
      <c r="J46" s="2">
        <f t="shared" si="14"/>
        <v>-6789.3778688420716</v>
      </c>
      <c r="K46" s="6">
        <f t="shared" si="15"/>
        <v>-4.1430327259550495E-2</v>
      </c>
      <c r="L46" s="7">
        <f t="shared" si="16"/>
        <v>0.95856967274044946</v>
      </c>
      <c r="N46">
        <f t="shared" si="17"/>
        <v>1994</v>
      </c>
      <c r="O46" s="2">
        <f t="shared" si="18"/>
        <v>6445.7875671940301</v>
      </c>
      <c r="P46" s="2"/>
      <c r="Q46" s="2"/>
      <c r="R46">
        <f t="shared" si="19"/>
        <v>1994</v>
      </c>
      <c r="S46" s="2">
        <f t="shared" si="20"/>
        <v>32405.756950224248</v>
      </c>
      <c r="T46" s="2">
        <f t="shared" si="20"/>
        <v>54853.621569942865</v>
      </c>
      <c r="U46" s="2"/>
      <c r="V46" s="2"/>
      <c r="W46" s="2">
        <f t="shared" si="6"/>
        <v>23375.530049086618</v>
      </c>
      <c r="X46" s="2"/>
      <c r="Y46" s="2">
        <f t="shared" si="21"/>
        <v>40004.515406189857</v>
      </c>
      <c r="Z46" s="2">
        <f t="shared" si="22"/>
        <v>150639.42397544358</v>
      </c>
      <c r="AA46" s="2">
        <f t="shared" si="23"/>
        <v>-6952.7214134298265</v>
      </c>
      <c r="AB46" s="6">
        <f t="shared" si="24"/>
        <v>-4.4118451438511314E-2</v>
      </c>
      <c r="AC46" s="7">
        <f t="shared" si="25"/>
        <v>0.95588154856148866</v>
      </c>
      <c r="AD46" s="2">
        <f t="shared" si="26"/>
        <v>0</v>
      </c>
      <c r="AF46">
        <f t="shared" si="7"/>
        <v>1994</v>
      </c>
      <c r="AG46" s="6">
        <f t="shared" si="3"/>
        <v>0.21512135465618121</v>
      </c>
      <c r="AH46" s="6">
        <f t="shared" si="3"/>
        <v>0.3641385510003331</v>
      </c>
      <c r="AI46" s="7"/>
      <c r="AJ46" s="7"/>
      <c r="AK46" s="6">
        <f t="shared" si="4"/>
        <v>0.15517538126604341</v>
      </c>
      <c r="AL46" s="7"/>
      <c r="AM46" s="6">
        <f t="shared" si="8"/>
        <v>0.26556471307744228</v>
      </c>
      <c r="AN46" s="6">
        <f t="shared" si="27"/>
        <v>1</v>
      </c>
      <c r="AO46" s="7">
        <f t="shared" si="28"/>
        <v>0.73443528692255766</v>
      </c>
      <c r="AP46" s="7">
        <f t="shared" si="29"/>
        <v>0</v>
      </c>
    </row>
    <row r="47" spans="1:42" x14ac:dyDescent="0.3">
      <c r="A47">
        <f t="shared" si="5"/>
        <v>1995</v>
      </c>
      <c r="B47" s="2">
        <f t="shared" si="9"/>
        <v>44541.712928083231</v>
      </c>
      <c r="C47" s="2">
        <f t="shared" si="10"/>
        <v>73392.500051936455</v>
      </c>
      <c r="D47" s="2"/>
      <c r="E47" s="2"/>
      <c r="F47" s="2">
        <f t="shared" si="11"/>
        <v>25630.333677621511</v>
      </c>
      <c r="G47" s="2"/>
      <c r="H47" s="2">
        <f t="shared" si="12"/>
        <v>47277.33630703517</v>
      </c>
      <c r="I47" s="2">
        <f t="shared" si="30"/>
        <v>190841.88296467636</v>
      </c>
      <c r="J47" s="2">
        <f t="shared" si="14"/>
        <v>33756.671422038751</v>
      </c>
      <c r="K47" s="6">
        <f t="shared" si="15"/>
        <v>0.21489401255875817</v>
      </c>
      <c r="L47" s="7">
        <f t="shared" si="16"/>
        <v>1.2148940125587582</v>
      </c>
      <c r="N47">
        <f t="shared" si="17"/>
        <v>1995</v>
      </c>
      <c r="O47" s="2">
        <f t="shared" si="18"/>
        <v>6606.9322563738806</v>
      </c>
      <c r="P47" s="2"/>
      <c r="Q47" s="2"/>
      <c r="R47">
        <f t="shared" si="19"/>
        <v>1995</v>
      </c>
      <c r="S47" s="2">
        <f t="shared" si="20"/>
        <v>42889.979863989764</v>
      </c>
      <c r="T47" s="2">
        <f t="shared" si="20"/>
        <v>71740.766987842988</v>
      </c>
      <c r="U47" s="2"/>
      <c r="V47" s="2"/>
      <c r="W47" s="2">
        <f t="shared" si="6"/>
        <v>23978.60061352804</v>
      </c>
      <c r="X47" s="2"/>
      <c r="Y47" s="2">
        <f t="shared" si="21"/>
        <v>45625.603242941703</v>
      </c>
      <c r="Z47" s="2">
        <f t="shared" si="22"/>
        <v>184234.95070830249</v>
      </c>
      <c r="AA47" s="2">
        <f t="shared" si="23"/>
        <v>33595.526732858911</v>
      </c>
      <c r="AB47" s="6">
        <f t="shared" si="24"/>
        <v>0.22301948484837189</v>
      </c>
      <c r="AC47" s="7">
        <f t="shared" si="25"/>
        <v>1.223019484848372</v>
      </c>
      <c r="AD47" s="2">
        <f t="shared" si="26"/>
        <v>0</v>
      </c>
      <c r="AF47">
        <f t="shared" si="7"/>
        <v>1995</v>
      </c>
      <c r="AG47" s="6">
        <f t="shared" si="3"/>
        <v>0.23280045235226335</v>
      </c>
      <c r="AH47" s="6">
        <f t="shared" si="3"/>
        <v>0.3893982477919159</v>
      </c>
      <c r="AI47" s="7"/>
      <c r="AJ47" s="7"/>
      <c r="AK47" s="6">
        <f t="shared" si="4"/>
        <v>0.13015228935302911</v>
      </c>
      <c r="AL47" s="7"/>
      <c r="AM47" s="6">
        <f t="shared" si="8"/>
        <v>0.24764901050279162</v>
      </c>
      <c r="AN47" s="6">
        <f t="shared" si="27"/>
        <v>1</v>
      </c>
      <c r="AO47" s="7">
        <f t="shared" si="28"/>
        <v>0.75235098949720836</v>
      </c>
      <c r="AP47" s="7">
        <f t="shared" si="29"/>
        <v>0</v>
      </c>
    </row>
    <row r="48" spans="1:42" x14ac:dyDescent="0.3">
      <c r="A48">
        <f t="shared" si="5"/>
        <v>1996</v>
      </c>
      <c r="B48" s="2">
        <f t="shared" si="9"/>
        <v>52703.207256870628</v>
      </c>
      <c r="C48" s="2">
        <f t="shared" si="10"/>
        <v>84400.860138187636</v>
      </c>
      <c r="D48" s="2"/>
      <c r="E48" s="2"/>
      <c r="F48" s="2">
        <f t="shared" si="11"/>
        <v>26428.97381022447</v>
      </c>
      <c r="G48" s="2"/>
      <c r="H48" s="2">
        <f t="shared" si="12"/>
        <v>47258.999839039017</v>
      </c>
      <c r="I48" s="2">
        <f t="shared" si="30"/>
        <v>210792.04104432176</v>
      </c>
      <c r="J48" s="2">
        <f t="shared" si="14"/>
        <v>19950.158079645393</v>
      </c>
      <c r="K48" s="6">
        <f t="shared" si="15"/>
        <v>0.10453762963205536</v>
      </c>
      <c r="L48" s="7">
        <f t="shared" si="16"/>
        <v>1.1045376296320553</v>
      </c>
      <c r="N48">
        <f t="shared" si="17"/>
        <v>1996</v>
      </c>
      <c r="O48" s="2">
        <f t="shared" si="18"/>
        <v>6831.5679530905927</v>
      </c>
      <c r="P48" s="2"/>
      <c r="Q48" s="2"/>
      <c r="R48">
        <f t="shared" si="19"/>
        <v>1996</v>
      </c>
      <c r="S48" s="2">
        <f t="shared" si="20"/>
        <v>50995.31526859798</v>
      </c>
      <c r="T48" s="2">
        <f t="shared" si="20"/>
        <v>82692.968149914988</v>
      </c>
      <c r="U48" s="2"/>
      <c r="V48" s="2"/>
      <c r="W48" s="2">
        <f t="shared" si="6"/>
        <v>24721.081821951822</v>
      </c>
      <c r="X48" s="2"/>
      <c r="Y48" s="2">
        <f t="shared" si="21"/>
        <v>45551.10785076637</v>
      </c>
      <c r="Z48" s="2">
        <f t="shared" si="22"/>
        <v>203960.47309123114</v>
      </c>
      <c r="AA48" s="2">
        <f t="shared" si="23"/>
        <v>19725.522382928641</v>
      </c>
      <c r="AB48" s="6">
        <f t="shared" si="24"/>
        <v>0.10706721122725447</v>
      </c>
      <c r="AC48" s="7">
        <f t="shared" si="25"/>
        <v>1.1070672112272544</v>
      </c>
      <c r="AD48" s="2">
        <f t="shared" si="26"/>
        <v>0</v>
      </c>
      <c r="AF48">
        <f t="shared" si="7"/>
        <v>1996</v>
      </c>
      <c r="AG48" s="6">
        <f t="shared" si="3"/>
        <v>0.25002548040662698</v>
      </c>
      <c r="AH48" s="6">
        <f t="shared" si="3"/>
        <v>0.40543624407522616</v>
      </c>
      <c r="AI48" s="7"/>
      <c r="AJ48" s="7"/>
      <c r="AK48" s="6">
        <f t="shared" si="4"/>
        <v>0.12120525828989487</v>
      </c>
      <c r="AL48" s="6"/>
      <c r="AM48" s="6">
        <f t="shared" si="8"/>
        <v>0.22333301722825208</v>
      </c>
      <c r="AN48" s="6">
        <f t="shared" si="27"/>
        <v>1.0000000000000002</v>
      </c>
      <c r="AO48" s="7">
        <f t="shared" si="28"/>
        <v>0.77666698277174806</v>
      </c>
      <c r="AP48" s="7">
        <f t="shared" si="29"/>
        <v>0</v>
      </c>
    </row>
    <row r="49" spans="1:42" x14ac:dyDescent="0.3">
      <c r="A49">
        <f t="shared" si="5"/>
        <v>1997</v>
      </c>
      <c r="B49" s="2">
        <f t="shared" si="9"/>
        <v>67920.660406245661</v>
      </c>
      <c r="C49" s="2">
        <f t="shared" si="10"/>
        <v>104761.24056008279</v>
      </c>
      <c r="D49" s="2"/>
      <c r="E49" s="2"/>
      <c r="F49" s="2"/>
      <c r="G49" s="2">
        <f>W48*(1+(G13/100))</f>
        <v>24529.493437831694</v>
      </c>
      <c r="H49" s="2">
        <f t="shared" si="12"/>
        <v>49851.132431878716</v>
      </c>
      <c r="I49" s="2">
        <f t="shared" si="13"/>
        <v>247062.52683603886</v>
      </c>
      <c r="J49" s="2">
        <f>I49-I48</f>
        <v>36270.485791717103</v>
      </c>
      <c r="K49" s="6">
        <f>(J49/I48)</f>
        <v>0.1720676246219883</v>
      </c>
      <c r="L49" s="7">
        <f t="shared" si="16"/>
        <v>1.1720676246219883</v>
      </c>
      <c r="N49">
        <f t="shared" si="17"/>
        <v>1997</v>
      </c>
      <c r="O49" s="2">
        <f t="shared" si="18"/>
        <v>6947.704608293132</v>
      </c>
      <c r="P49" s="2"/>
      <c r="Q49" s="2"/>
      <c r="R49">
        <f t="shared" si="19"/>
        <v>1997</v>
      </c>
      <c r="S49" s="2">
        <f t="shared" si="20"/>
        <v>66183.734254172377</v>
      </c>
      <c r="T49" s="2">
        <f t="shared" si="20"/>
        <v>103024.31440800951</v>
      </c>
      <c r="U49" s="2"/>
      <c r="V49" s="2"/>
      <c r="W49" s="2"/>
      <c r="X49" s="2">
        <f>G49-(O49/4)</f>
        <v>22792.56728575841</v>
      </c>
      <c r="Y49" s="2">
        <f t="shared" si="21"/>
        <v>48114.206279805432</v>
      </c>
      <c r="Z49" s="2">
        <f t="shared" si="22"/>
        <v>240114.82222774572</v>
      </c>
      <c r="AA49" s="2">
        <f>Z49-Z48</f>
        <v>36154.349136514589</v>
      </c>
      <c r="AB49" s="6">
        <f>(AA49/Z48)</f>
        <v>0.17726154773303951</v>
      </c>
      <c r="AC49" s="7">
        <f t="shared" si="25"/>
        <v>1.1772615477330395</v>
      </c>
      <c r="AD49" s="2">
        <f t="shared" si="26"/>
        <v>0</v>
      </c>
      <c r="AF49">
        <f t="shared" si="7"/>
        <v>1997</v>
      </c>
      <c r="AG49" s="6">
        <f t="shared" si="3"/>
        <v>0.27563368908312535</v>
      </c>
      <c r="AH49" s="6">
        <f t="shared" si="3"/>
        <v>0.42906270196969476</v>
      </c>
      <c r="AI49" s="7"/>
      <c r="AJ49" s="7"/>
      <c r="AK49" s="6"/>
      <c r="AL49" s="6">
        <f t="shared" ref="AL49:AL64" si="31">X49/$Z49</f>
        <v>9.4923616436056429E-2</v>
      </c>
      <c r="AM49" s="6">
        <f t="shared" si="8"/>
        <v>0.20037999251112348</v>
      </c>
      <c r="AN49" s="6">
        <f t="shared" si="27"/>
        <v>1</v>
      </c>
      <c r="AO49" s="7">
        <f t="shared" si="28"/>
        <v>0.79962000748887652</v>
      </c>
      <c r="AP49" s="7">
        <f t="shared" si="29"/>
        <v>0</v>
      </c>
    </row>
    <row r="50" spans="1:42" x14ac:dyDescent="0.3">
      <c r="A50">
        <f t="shared" si="5"/>
        <v>1998</v>
      </c>
      <c r="B50" s="2">
        <f t="shared" si="9"/>
        <v>85151.992491418176</v>
      </c>
      <c r="C50" s="2">
        <f t="shared" si="10"/>
        <v>111629.93539051055</v>
      </c>
      <c r="D50" s="2"/>
      <c r="E50" s="2"/>
      <c r="F50" s="2"/>
      <c r="G50" s="2">
        <f t="shared" ref="G50:G64" si="32">X49*(1+(G14/100))</f>
        <v>26348.891559355292</v>
      </c>
      <c r="H50" s="2">
        <f t="shared" si="12"/>
        <v>52242.405178612746</v>
      </c>
      <c r="I50" s="2">
        <f t="shared" si="13"/>
        <v>275373.22461989679</v>
      </c>
      <c r="J50" s="2">
        <f>I50-I49</f>
        <v>28310.697783857933</v>
      </c>
      <c r="K50" s="6">
        <f>(J50/I49)</f>
        <v>0.11458920195795662</v>
      </c>
      <c r="L50" s="7">
        <f t="shared" si="16"/>
        <v>1.1145892019579566</v>
      </c>
      <c r="N50">
        <f t="shared" si="17"/>
        <v>1998</v>
      </c>
      <c r="O50" s="2">
        <f t="shared" si="18"/>
        <v>7058.8678820258219</v>
      </c>
      <c r="P50" s="2"/>
      <c r="Q50" s="2"/>
      <c r="R50">
        <f t="shared" si="19"/>
        <v>1998</v>
      </c>
      <c r="S50" s="2">
        <f>B50-($O50/4)</f>
        <v>83387.275520911717</v>
      </c>
      <c r="T50" s="2">
        <f>C50-($O50/4)</f>
        <v>109865.21842000409</v>
      </c>
      <c r="U50" s="2"/>
      <c r="V50" s="2"/>
      <c r="W50" s="2"/>
      <c r="X50" s="2">
        <f>G50-($O50/4)</f>
        <v>24584.174588848837</v>
      </c>
      <c r="Y50" s="2">
        <f>H50-($O50/4)</f>
        <v>50477.688208106287</v>
      </c>
      <c r="Z50" s="2">
        <f t="shared" si="22"/>
        <v>268314.3567378709</v>
      </c>
      <c r="AA50" s="2">
        <f>Z50-Z49</f>
        <v>28199.534510125173</v>
      </c>
      <c r="AB50" s="6">
        <f>(AA50/Z49)</f>
        <v>0.11744187321921463</v>
      </c>
      <c r="AC50" s="7">
        <f t="shared" si="25"/>
        <v>1.1174418732192146</v>
      </c>
      <c r="AD50" s="2">
        <f t="shared" si="26"/>
        <v>0</v>
      </c>
      <c r="AF50">
        <f t="shared" si="7"/>
        <v>1998</v>
      </c>
      <c r="AG50" s="6">
        <f t="shared" si="3"/>
        <v>0.3107820115730025</v>
      </c>
      <c r="AH50" s="6">
        <f t="shared" si="3"/>
        <v>0.40946455402435533</v>
      </c>
      <c r="AI50" s="7"/>
      <c r="AJ50" s="7"/>
      <c r="AK50" s="7"/>
      <c r="AL50" s="6">
        <f t="shared" si="31"/>
        <v>9.1624521653406302E-2</v>
      </c>
      <c r="AM50" s="6">
        <f t="shared" si="8"/>
        <v>0.18812891274923596</v>
      </c>
      <c r="AN50" s="6">
        <f t="shared" si="27"/>
        <v>1</v>
      </c>
      <c r="AO50" s="7">
        <f t="shared" si="28"/>
        <v>0.81187108725076407</v>
      </c>
      <c r="AP50" s="7">
        <f t="shared" si="29"/>
        <v>0</v>
      </c>
    </row>
    <row r="51" spans="1:42" x14ac:dyDescent="0.3">
      <c r="A51">
        <f t="shared" si="5"/>
        <v>1999</v>
      </c>
      <c r="B51" s="2">
        <f t="shared" ref="B51:B64" si="33">S50*(1+(B15/100))</f>
        <v>100956.97447316782</v>
      </c>
      <c r="C51" s="2"/>
      <c r="D51" s="2">
        <f>($T50*0.67)*(1+(D15/100))</f>
        <v>84885.965723942223</v>
      </c>
      <c r="E51" s="2">
        <f>($T50*0.33)*(1+(E15/100))</f>
        <v>44642.512001044204</v>
      </c>
      <c r="F51" s="2"/>
      <c r="G51" s="2">
        <f t="shared" si="32"/>
        <v>31939.513784086521</v>
      </c>
      <c r="H51" s="2">
        <f t="shared" si="12"/>
        <v>50094.05777772468</v>
      </c>
      <c r="I51" s="2">
        <f t="shared" si="13"/>
        <v>312519.02375996549</v>
      </c>
      <c r="J51" s="2">
        <f t="shared" si="14"/>
        <v>37145.799140068702</v>
      </c>
      <c r="K51" s="6">
        <f t="shared" si="15"/>
        <v>0.13489255969363687</v>
      </c>
      <c r="L51" s="7">
        <f t="shared" si="16"/>
        <v>1.1348925596936368</v>
      </c>
      <c r="N51">
        <f t="shared" si="17"/>
        <v>1999</v>
      </c>
      <c r="O51" s="2">
        <f t="shared" si="18"/>
        <v>7249.4573148405188</v>
      </c>
      <c r="P51" s="2"/>
      <c r="Q51" s="2"/>
      <c r="R51">
        <f t="shared" si="19"/>
        <v>1999</v>
      </c>
      <c r="S51" s="2">
        <f>B51-($O51/5)</f>
        <v>99507.083010199713</v>
      </c>
      <c r="T51" s="2"/>
      <c r="U51" s="2">
        <f>D51-($O51/5)</f>
        <v>83436.074260974114</v>
      </c>
      <c r="V51" s="2">
        <f>E51-($O51/5)</f>
        <v>43192.620538076102</v>
      </c>
      <c r="W51" s="2"/>
      <c r="X51" s="2">
        <f>G51-($O51/5)</f>
        <v>30489.622321118419</v>
      </c>
      <c r="Y51" s="2">
        <f>H51-($O51/5)</f>
        <v>48644.166314756578</v>
      </c>
      <c r="Z51" s="2">
        <f t="shared" si="22"/>
        <v>305269.56644512492</v>
      </c>
      <c r="AA51" s="2">
        <f t="shared" si="23"/>
        <v>36955.20970725402</v>
      </c>
      <c r="AB51" s="6">
        <f t="shared" si="24"/>
        <v>0.13773101878166485</v>
      </c>
      <c r="AC51" s="7">
        <f t="shared" si="25"/>
        <v>1.1377310187816649</v>
      </c>
      <c r="AD51" s="2">
        <f t="shared" si="26"/>
        <v>0</v>
      </c>
      <c r="AF51">
        <f t="shared" si="7"/>
        <v>1999</v>
      </c>
      <c r="AG51" s="6">
        <f t="shared" si="3"/>
        <v>0.32596463567909267</v>
      </c>
      <c r="AH51" s="7"/>
      <c r="AI51" s="6">
        <f>U51/$Z51</f>
        <v>0.27331933291808352</v>
      </c>
      <c r="AJ51" s="6">
        <f>V51/$Z51</f>
        <v>0.14149009690371603</v>
      </c>
      <c r="AK51" s="7"/>
      <c r="AL51" s="6">
        <f t="shared" si="31"/>
        <v>9.9877700473621295E-2</v>
      </c>
      <c r="AM51" s="6">
        <f t="shared" si="8"/>
        <v>0.15934823402548653</v>
      </c>
      <c r="AN51" s="6">
        <f t="shared" si="27"/>
        <v>1.0000000000000002</v>
      </c>
      <c r="AO51" s="7">
        <f t="shared" si="28"/>
        <v>0.84065176597451363</v>
      </c>
      <c r="AP51" s="7">
        <f t="shared" si="29"/>
        <v>0</v>
      </c>
    </row>
    <row r="52" spans="1:42" x14ac:dyDescent="0.3">
      <c r="A52">
        <f t="shared" si="5"/>
        <v>2000</v>
      </c>
      <c r="B52" s="2">
        <f t="shared" si="33"/>
        <v>90491.741289475613</v>
      </c>
      <c r="C52" s="2"/>
      <c r="D52" s="2">
        <f t="shared" ref="D52:D64" si="34">U51*(1+(D16/100))</f>
        <v>98536.334980725209</v>
      </c>
      <c r="E52" s="2">
        <f t="shared" ref="E52:E64" si="35">V51*(1+(E16/100))</f>
        <v>42041.537200736377</v>
      </c>
      <c r="F52" s="2"/>
      <c r="G52" s="2">
        <f t="shared" si="32"/>
        <v>25728.972691898991</v>
      </c>
      <c r="H52" s="2">
        <f t="shared" si="12"/>
        <v>54184.73685800736</v>
      </c>
      <c r="I52" s="2">
        <f t="shared" si="13"/>
        <v>310983.32302084356</v>
      </c>
      <c r="J52" s="2">
        <f t="shared" si="14"/>
        <v>-1535.7007391219377</v>
      </c>
      <c r="K52" s="6">
        <f t="shared" si="15"/>
        <v>-4.913943223825803E-3</v>
      </c>
      <c r="L52" s="7">
        <f t="shared" si="16"/>
        <v>0.99508605677617423</v>
      </c>
      <c r="N52">
        <f t="shared" si="17"/>
        <v>2000</v>
      </c>
      <c r="O52" s="2">
        <f t="shared" si="18"/>
        <v>7495.9388635450969</v>
      </c>
      <c r="P52" s="2"/>
      <c r="Q52" s="2"/>
      <c r="R52">
        <f t="shared" si="19"/>
        <v>2000</v>
      </c>
      <c r="S52" s="2">
        <f t="shared" ref="S52:S64" si="36">B52-($O52/5)</f>
        <v>88992.553516766595</v>
      </c>
      <c r="T52" s="2"/>
      <c r="U52" s="2">
        <f t="shared" ref="U52:V64" si="37">D52-($O52/5)</f>
        <v>97037.147208016191</v>
      </c>
      <c r="V52" s="2">
        <f t="shared" si="37"/>
        <v>40542.349428027359</v>
      </c>
      <c r="W52" s="2"/>
      <c r="X52" s="2">
        <f t="shared" ref="X52:Y64" si="38">G52-($O52/5)</f>
        <v>24229.784919189973</v>
      </c>
      <c r="Y52" s="2">
        <f t="shared" si="38"/>
        <v>52685.549085298342</v>
      </c>
      <c r="Z52" s="2">
        <f t="shared" si="22"/>
        <v>303487.38415729842</v>
      </c>
      <c r="AA52" s="2">
        <f t="shared" si="23"/>
        <v>-1782.1822878264938</v>
      </c>
      <c r="AB52" s="6">
        <f t="shared" si="24"/>
        <v>-5.8380607951852874E-3</v>
      </c>
      <c r="AC52" s="7">
        <f t="shared" si="25"/>
        <v>0.99416193920481466</v>
      </c>
      <c r="AD52" s="2">
        <f t="shared" si="26"/>
        <v>0</v>
      </c>
      <c r="AF52">
        <f t="shared" si="7"/>
        <v>2000</v>
      </c>
      <c r="AG52" s="6">
        <f t="shared" si="3"/>
        <v>0.29323312322808609</v>
      </c>
      <c r="AH52" s="7"/>
      <c r="AI52" s="6">
        <f t="shared" ref="AI52:AJ64" si="39">U52/$Z52</f>
        <v>0.31974029983968477</v>
      </c>
      <c r="AJ52" s="6">
        <f t="shared" si="39"/>
        <v>0.13358825290416071</v>
      </c>
      <c r="AK52" s="7"/>
      <c r="AL52" s="6">
        <f t="shared" si="31"/>
        <v>7.9837865374435477E-2</v>
      </c>
      <c r="AM52" s="6">
        <f t="shared" si="8"/>
        <v>0.17360045865363308</v>
      </c>
      <c r="AN52" s="6">
        <f t="shared" si="27"/>
        <v>1.0000000000000002</v>
      </c>
      <c r="AO52" s="7">
        <f t="shared" si="28"/>
        <v>0.82639954134636706</v>
      </c>
      <c r="AP52" s="7">
        <f t="shared" si="29"/>
        <v>0</v>
      </c>
    </row>
    <row r="53" spans="1:42" x14ac:dyDescent="0.3">
      <c r="A53">
        <f t="shared" si="5"/>
        <v>2001</v>
      </c>
      <c r="B53" s="2">
        <f t="shared" si="33"/>
        <v>78295.648584051247</v>
      </c>
      <c r="C53" s="2"/>
      <c r="D53" s="2">
        <f t="shared" si="34"/>
        <v>96552.931843448183</v>
      </c>
      <c r="E53" s="2">
        <f t="shared" si="35"/>
        <v>41799.162260296202</v>
      </c>
      <c r="F53" s="2"/>
      <c r="G53" s="2">
        <f t="shared" si="32"/>
        <v>19346.756364425619</v>
      </c>
      <c r="H53" s="2">
        <f t="shared" si="12"/>
        <v>57126.940873188993</v>
      </c>
      <c r="I53" s="2">
        <f t="shared" si="13"/>
        <v>293121.43992541026</v>
      </c>
      <c r="J53" s="2">
        <f t="shared" si="14"/>
        <v>-17861.883095433295</v>
      </c>
      <c r="K53" s="6">
        <f t="shared" si="15"/>
        <v>-5.7436787676990987E-2</v>
      </c>
      <c r="L53" s="7">
        <f t="shared" si="16"/>
        <v>0.94256321232300899</v>
      </c>
      <c r="N53">
        <f t="shared" si="17"/>
        <v>2001</v>
      </c>
      <c r="O53" s="2">
        <f t="shared" si="18"/>
        <v>7615.8738853618188</v>
      </c>
      <c r="P53" s="2"/>
      <c r="Q53" s="2"/>
      <c r="R53">
        <f t="shared" si="19"/>
        <v>2001</v>
      </c>
      <c r="S53" s="2">
        <f t="shared" si="36"/>
        <v>76772.473806978887</v>
      </c>
      <c r="T53" s="2"/>
      <c r="U53" s="2">
        <f t="shared" si="37"/>
        <v>95029.757066375823</v>
      </c>
      <c r="V53" s="2">
        <f t="shared" si="37"/>
        <v>40275.987483223835</v>
      </c>
      <c r="W53" s="2"/>
      <c r="X53" s="2">
        <f t="shared" si="38"/>
        <v>17823.581587353256</v>
      </c>
      <c r="Y53" s="2">
        <f t="shared" si="38"/>
        <v>55603.766096116626</v>
      </c>
      <c r="Z53" s="2">
        <f t="shared" si="22"/>
        <v>285505.56604004843</v>
      </c>
      <c r="AA53" s="2">
        <f t="shared" si="23"/>
        <v>-17981.81811724999</v>
      </c>
      <c r="AB53" s="6">
        <f t="shared" si="24"/>
        <v>-5.9250628052235473E-2</v>
      </c>
      <c r="AC53" s="7">
        <f t="shared" si="25"/>
        <v>0.94074937194776453</v>
      </c>
      <c r="AD53" s="2">
        <f t="shared" si="26"/>
        <v>0</v>
      </c>
      <c r="AF53">
        <f t="shared" si="7"/>
        <v>2001</v>
      </c>
      <c r="AG53" s="6">
        <f t="shared" si="3"/>
        <v>0.26890009491517186</v>
      </c>
      <c r="AH53" s="7"/>
      <c r="AI53" s="6">
        <f t="shared" si="39"/>
        <v>0.3328473009631126</v>
      </c>
      <c r="AJ53" s="6">
        <f t="shared" si="39"/>
        <v>0.14106900976345324</v>
      </c>
      <c r="AK53" s="7"/>
      <c r="AL53" s="6">
        <f t="shared" si="31"/>
        <v>6.2428140489748304E-2</v>
      </c>
      <c r="AM53" s="6">
        <f t="shared" si="8"/>
        <v>0.19475545386851398</v>
      </c>
      <c r="AN53" s="6">
        <f t="shared" si="27"/>
        <v>1</v>
      </c>
      <c r="AO53" s="7">
        <f t="shared" si="28"/>
        <v>0.80524454613148599</v>
      </c>
      <c r="AP53" s="7">
        <f t="shared" si="29"/>
        <v>0</v>
      </c>
    </row>
    <row r="54" spans="1:42" x14ac:dyDescent="0.3">
      <c r="A54">
        <f t="shared" si="5"/>
        <v>2002</v>
      </c>
      <c r="B54" s="2">
        <f t="shared" si="33"/>
        <v>59767.370858733062</v>
      </c>
      <c r="C54" s="2"/>
      <c r="D54" s="2">
        <f t="shared" si="34"/>
        <v>81147.810154119637</v>
      </c>
      <c r="E54" s="2">
        <f t="shared" si="35"/>
        <v>32211.929269332759</v>
      </c>
      <c r="F54" s="2"/>
      <c r="G54" s="2">
        <f t="shared" si="32"/>
        <v>15135.250776532765</v>
      </c>
      <c r="H54" s="2">
        <f t="shared" si="12"/>
        <v>60196.637175655858</v>
      </c>
      <c r="I54" s="2">
        <f t="shared" si="13"/>
        <v>248458.9982343741</v>
      </c>
      <c r="J54" s="2">
        <f t="shared" si="14"/>
        <v>-44662.441691036162</v>
      </c>
      <c r="K54" s="6">
        <f t="shared" si="15"/>
        <v>-0.15236838936927058</v>
      </c>
      <c r="L54" s="7">
        <f t="shared" si="16"/>
        <v>0.84763161063072945</v>
      </c>
      <c r="N54">
        <f t="shared" si="17"/>
        <v>2002</v>
      </c>
      <c r="O54" s="2">
        <f t="shared" si="18"/>
        <v>7806.2707324958637</v>
      </c>
      <c r="P54" s="2"/>
      <c r="Q54" s="2"/>
      <c r="R54">
        <f t="shared" si="19"/>
        <v>2002</v>
      </c>
      <c r="S54" s="2">
        <f t="shared" si="36"/>
        <v>58206.116712233888</v>
      </c>
      <c r="T54" s="2"/>
      <c r="U54" s="2">
        <f t="shared" si="37"/>
        <v>79586.556007620471</v>
      </c>
      <c r="V54" s="2">
        <f t="shared" si="37"/>
        <v>30650.675122833585</v>
      </c>
      <c r="W54" s="2"/>
      <c r="X54" s="2">
        <f t="shared" si="38"/>
        <v>13573.996630033591</v>
      </c>
      <c r="Y54" s="2">
        <f t="shared" si="38"/>
        <v>58635.383029156685</v>
      </c>
      <c r="Z54" s="2">
        <f t="shared" si="22"/>
        <v>240652.72750187822</v>
      </c>
      <c r="AA54" s="2">
        <f t="shared" si="23"/>
        <v>-44852.83853817021</v>
      </c>
      <c r="AB54" s="6">
        <f t="shared" si="24"/>
        <v>-0.15709969917671801</v>
      </c>
      <c r="AC54" s="7">
        <f t="shared" si="25"/>
        <v>0.84290030082328204</v>
      </c>
      <c r="AD54" s="2">
        <f t="shared" si="26"/>
        <v>0</v>
      </c>
      <c r="AF54">
        <f t="shared" si="7"/>
        <v>2002</v>
      </c>
      <c r="AG54" s="6">
        <f t="shared" si="3"/>
        <v>0.24186767927564673</v>
      </c>
      <c r="AH54" s="7"/>
      <c r="AI54" s="6">
        <f t="shared" si="39"/>
        <v>0.33071121542555265</v>
      </c>
      <c r="AJ54" s="6">
        <f t="shared" si="39"/>
        <v>0.12736475269159112</v>
      </c>
      <c r="AK54" s="7"/>
      <c r="AL54" s="6">
        <f t="shared" si="31"/>
        <v>5.6404914961654236E-2</v>
      </c>
      <c r="AM54" s="6">
        <f t="shared" si="8"/>
        <v>0.24365143764555527</v>
      </c>
      <c r="AN54" s="6">
        <f t="shared" si="27"/>
        <v>1</v>
      </c>
      <c r="AO54" s="7">
        <f t="shared" si="28"/>
        <v>0.7563485623544447</v>
      </c>
      <c r="AP54" s="7">
        <f t="shared" si="29"/>
        <v>0</v>
      </c>
    </row>
    <row r="55" spans="1:42" x14ac:dyDescent="0.3">
      <c r="A55">
        <f t="shared" si="5"/>
        <v>2003</v>
      </c>
      <c r="B55" s="2">
        <f t="shared" si="33"/>
        <v>74794.859975220548</v>
      </c>
      <c r="C55" s="2"/>
      <c r="D55" s="2">
        <f t="shared" si="34"/>
        <v>106758.99795974225</v>
      </c>
      <c r="E55" s="2">
        <f t="shared" si="35"/>
        <v>44635.965167880095</v>
      </c>
      <c r="F55" s="2"/>
      <c r="G55" s="2">
        <f t="shared" si="32"/>
        <v>19049.746870589141</v>
      </c>
      <c r="H55" s="2">
        <f t="shared" si="12"/>
        <v>60963.207735414209</v>
      </c>
      <c r="I55" s="2">
        <f t="shared" si="13"/>
        <v>306202.77770884626</v>
      </c>
      <c r="J55" s="2">
        <f t="shared" si="14"/>
        <v>57743.779474472161</v>
      </c>
      <c r="K55" s="6">
        <f t="shared" si="15"/>
        <v>0.23240768048175828</v>
      </c>
      <c r="L55" s="7">
        <f t="shared" si="16"/>
        <v>1.2324076804817583</v>
      </c>
      <c r="N55">
        <f t="shared" si="17"/>
        <v>2003</v>
      </c>
      <c r="O55" s="2">
        <f t="shared" si="18"/>
        <v>7962.3961471457815</v>
      </c>
      <c r="P55" s="2"/>
      <c r="Q55" s="2"/>
      <c r="R55">
        <f t="shared" si="19"/>
        <v>2003</v>
      </c>
      <c r="S55" s="2">
        <f t="shared" si="36"/>
        <v>73202.380745791394</v>
      </c>
      <c r="T55" s="2"/>
      <c r="U55" s="2">
        <f t="shared" si="37"/>
        <v>105166.5187303131</v>
      </c>
      <c r="V55" s="2">
        <f t="shared" si="37"/>
        <v>43043.48593845094</v>
      </c>
      <c r="W55" s="2"/>
      <c r="X55" s="2">
        <f t="shared" si="38"/>
        <v>17457.267641159986</v>
      </c>
      <c r="Y55" s="2">
        <f t="shared" si="38"/>
        <v>59370.728505985055</v>
      </c>
      <c r="Z55" s="2">
        <f t="shared" si="22"/>
        <v>298240.38156170049</v>
      </c>
      <c r="AA55" s="2">
        <f t="shared" si="23"/>
        <v>57587.654059822264</v>
      </c>
      <c r="AB55" s="6">
        <f t="shared" si="24"/>
        <v>0.23929774101302387</v>
      </c>
      <c r="AC55" s="7">
        <f t="shared" si="25"/>
        <v>1.2392977410130239</v>
      </c>
      <c r="AD55" s="2">
        <f t="shared" si="26"/>
        <v>0</v>
      </c>
      <c r="AF55">
        <f t="shared" si="7"/>
        <v>2003</v>
      </c>
      <c r="AG55" s="6">
        <f t="shared" ref="AG55:AG64" si="40">S55/$Z55</f>
        <v>0.24544758279370413</v>
      </c>
      <c r="AH55" s="7"/>
      <c r="AI55" s="6">
        <f t="shared" si="39"/>
        <v>0.35262333752264219</v>
      </c>
      <c r="AJ55" s="6">
        <f t="shared" si="39"/>
        <v>0.14432480844162959</v>
      </c>
      <c r="AK55" s="7"/>
      <c r="AL55" s="6">
        <f t="shared" si="31"/>
        <v>5.8534218437312442E-2</v>
      </c>
      <c r="AM55" s="6">
        <f t="shared" si="8"/>
        <v>0.1990700528047116</v>
      </c>
      <c r="AN55" s="6">
        <f t="shared" si="27"/>
        <v>0.99999999999999989</v>
      </c>
      <c r="AO55" s="7">
        <f t="shared" si="28"/>
        <v>0.80092994719528832</v>
      </c>
      <c r="AP55" s="7">
        <f t="shared" si="29"/>
        <v>0</v>
      </c>
    </row>
    <row r="56" spans="1:42" x14ac:dyDescent="0.3">
      <c r="A56">
        <f t="shared" si="5"/>
        <v>2004</v>
      </c>
      <c r="B56" s="2">
        <f t="shared" si="33"/>
        <v>81064.316437889385</v>
      </c>
      <c r="C56" s="2"/>
      <c r="D56" s="2">
        <f t="shared" si="34"/>
        <v>126571.06028749372</v>
      </c>
      <c r="E56" s="2">
        <f t="shared" si="35"/>
        <v>51607.848335624527</v>
      </c>
      <c r="F56" s="2"/>
      <c r="G56" s="2">
        <f t="shared" si="32"/>
        <v>21094.838499548492</v>
      </c>
      <c r="H56" s="2">
        <f t="shared" si="12"/>
        <v>61888.047394638823</v>
      </c>
      <c r="I56" s="2">
        <f t="shared" si="13"/>
        <v>342226.11095519492</v>
      </c>
      <c r="J56" s="2">
        <f>I56-I55</f>
        <v>36023.333246348659</v>
      </c>
      <c r="K56" s="6">
        <f>(J56/I55)</f>
        <v>0.11764535095302611</v>
      </c>
      <c r="L56" s="7">
        <f t="shared" si="16"/>
        <v>1.1176453509530262</v>
      </c>
      <c r="N56">
        <f t="shared" si="17"/>
        <v>2004</v>
      </c>
      <c r="O56" s="2">
        <f t="shared" si="18"/>
        <v>8225.1552200015922</v>
      </c>
      <c r="P56" s="2"/>
      <c r="Q56" s="2"/>
      <c r="R56">
        <f t="shared" si="19"/>
        <v>2004</v>
      </c>
      <c r="S56" s="2">
        <f t="shared" si="36"/>
        <v>79419.285393889062</v>
      </c>
      <c r="T56" s="2"/>
      <c r="U56" s="2">
        <f t="shared" si="37"/>
        <v>124926.02924349339</v>
      </c>
      <c r="V56" s="2">
        <f t="shared" si="37"/>
        <v>49962.817291624211</v>
      </c>
      <c r="W56" s="2"/>
      <c r="X56" s="2">
        <f t="shared" si="38"/>
        <v>19449.807455548173</v>
      </c>
      <c r="Y56" s="2">
        <f t="shared" si="38"/>
        <v>60243.016350638507</v>
      </c>
      <c r="Z56" s="2">
        <f t="shared" si="22"/>
        <v>334000.95573519339</v>
      </c>
      <c r="AA56" s="2">
        <f>Z56-Z55</f>
        <v>35760.574173492903</v>
      </c>
      <c r="AB56" s="6">
        <f>(AA56/Z55)</f>
        <v>0.11990520527849678</v>
      </c>
      <c r="AC56" s="7">
        <f t="shared" si="25"/>
        <v>1.1199052052784968</v>
      </c>
      <c r="AD56" s="2">
        <f t="shared" si="26"/>
        <v>0</v>
      </c>
      <c r="AF56">
        <f t="shared" si="7"/>
        <v>2004</v>
      </c>
      <c r="AG56" s="6">
        <f t="shared" si="40"/>
        <v>0.23778161119052368</v>
      </c>
      <c r="AH56" s="7"/>
      <c r="AI56" s="6">
        <f t="shared" si="39"/>
        <v>0.37402895739777087</v>
      </c>
      <c r="AJ56" s="6">
        <f t="shared" si="39"/>
        <v>0.14958884528233604</v>
      </c>
      <c r="AK56" s="7"/>
      <c r="AL56" s="6">
        <f t="shared" si="31"/>
        <v>5.8232789821621347E-2</v>
      </c>
      <c r="AM56" s="6">
        <f t="shared" si="8"/>
        <v>0.18036779630774796</v>
      </c>
      <c r="AN56" s="6">
        <f t="shared" si="27"/>
        <v>1</v>
      </c>
      <c r="AO56" s="7">
        <f t="shared" si="28"/>
        <v>0.81963220369225198</v>
      </c>
      <c r="AP56" s="7">
        <f t="shared" si="29"/>
        <v>0</v>
      </c>
    </row>
    <row r="57" spans="1:42" x14ac:dyDescent="0.3">
      <c r="A57">
        <f t="shared" si="5"/>
        <v>2005</v>
      </c>
      <c r="B57" s="2">
        <f t="shared" si="33"/>
        <v>83207.585307177578</v>
      </c>
      <c r="C57" s="2"/>
      <c r="D57" s="2">
        <f t="shared" si="34"/>
        <v>142329.47437740446</v>
      </c>
      <c r="E57" s="2">
        <f t="shared" si="35"/>
        <v>53641.579528806506</v>
      </c>
      <c r="F57" s="2"/>
      <c r="G57" s="2">
        <f t="shared" si="32"/>
        <v>22478.33697445158</v>
      </c>
      <c r="H57" s="2">
        <f t="shared" si="12"/>
        <v>61688.84874305383</v>
      </c>
      <c r="I57" s="2">
        <f t="shared" si="13"/>
        <v>363345.82493089396</v>
      </c>
      <c r="J57" s="2">
        <f t="shared" si="14"/>
        <v>21119.713975699036</v>
      </c>
      <c r="K57" s="6">
        <f t="shared" si="15"/>
        <v>6.1712748675872023E-2</v>
      </c>
      <c r="L57" s="7">
        <f t="shared" si="16"/>
        <v>1.061712748675872</v>
      </c>
      <c r="N57">
        <f t="shared" si="17"/>
        <v>2005</v>
      </c>
      <c r="O57" s="2">
        <f t="shared" si="18"/>
        <v>8496.5853422616437</v>
      </c>
      <c r="P57" s="2"/>
      <c r="Q57" s="2"/>
      <c r="R57">
        <f t="shared" si="19"/>
        <v>2005</v>
      </c>
      <c r="S57" s="2">
        <f t="shared" si="36"/>
        <v>81508.268238725243</v>
      </c>
      <c r="T57" s="2"/>
      <c r="U57" s="2">
        <f t="shared" si="37"/>
        <v>140630.15730895213</v>
      </c>
      <c r="V57" s="2">
        <f t="shared" si="37"/>
        <v>51942.262460354177</v>
      </c>
      <c r="W57" s="2"/>
      <c r="X57" s="2">
        <f t="shared" si="38"/>
        <v>20779.019905999252</v>
      </c>
      <c r="Y57" s="2">
        <f t="shared" si="38"/>
        <v>59989.531674601501</v>
      </c>
      <c r="Z57" s="2">
        <f t="shared" si="22"/>
        <v>354849.23958863231</v>
      </c>
      <c r="AA57" s="2">
        <f t="shared" ref="AA57:AA64" si="41">Z57-Z56</f>
        <v>20848.283853438916</v>
      </c>
      <c r="AB57" s="6">
        <f t="shared" ref="AB57:AB64" si="42">(AA57/Z56)</f>
        <v>6.2419832923975523E-2</v>
      </c>
      <c r="AC57" s="7">
        <f t="shared" si="25"/>
        <v>1.0624198329239756</v>
      </c>
      <c r="AD57" s="2">
        <f t="shared" si="26"/>
        <v>0</v>
      </c>
      <c r="AF57">
        <f t="shared" si="7"/>
        <v>2005</v>
      </c>
      <c r="AG57" s="6">
        <f t="shared" si="40"/>
        <v>0.22969830323777982</v>
      </c>
      <c r="AH57" s="7"/>
      <c r="AI57" s="6">
        <f t="shared" si="39"/>
        <v>0.39630959184802284</v>
      </c>
      <c r="AJ57" s="6">
        <f t="shared" si="39"/>
        <v>0.14637839585219212</v>
      </c>
      <c r="AK57" s="7"/>
      <c r="AL57" s="6">
        <f t="shared" si="31"/>
        <v>5.8557318398336826E-2</v>
      </c>
      <c r="AM57" s="6">
        <f t="shared" si="8"/>
        <v>0.16905639066366843</v>
      </c>
      <c r="AN57" s="6">
        <f t="shared" si="27"/>
        <v>1</v>
      </c>
      <c r="AO57" s="7">
        <f t="shared" si="28"/>
        <v>0.8309436093363316</v>
      </c>
      <c r="AP57" s="7">
        <f t="shared" si="29"/>
        <v>0</v>
      </c>
    </row>
    <row r="58" spans="1:42" x14ac:dyDescent="0.3">
      <c r="A58">
        <f t="shared" si="5"/>
        <v>2006</v>
      </c>
      <c r="B58" s="2">
        <f t="shared" si="33"/>
        <v>94256.161391261878</v>
      </c>
      <c r="C58" s="2"/>
      <c r="D58" s="2">
        <f t="shared" si="34"/>
        <v>159751.63979825034</v>
      </c>
      <c r="E58" s="2">
        <f t="shared" si="35"/>
        <v>60074.343071147232</v>
      </c>
      <c r="F58" s="2"/>
      <c r="G58" s="2">
        <f t="shared" si="32"/>
        <v>26313.927438360271</v>
      </c>
      <c r="H58" s="2">
        <f t="shared" si="12"/>
        <v>62551.084677106985</v>
      </c>
      <c r="I58" s="2">
        <f t="shared" si="13"/>
        <v>402947.15637612675</v>
      </c>
      <c r="J58" s="2">
        <f t="shared" si="14"/>
        <v>39601.33144523279</v>
      </c>
      <c r="K58" s="6">
        <f t="shared" si="15"/>
        <v>0.10899074305522764</v>
      </c>
      <c r="L58" s="7">
        <f t="shared" si="16"/>
        <v>1.1089907430552277</v>
      </c>
      <c r="N58">
        <f t="shared" si="17"/>
        <v>2006</v>
      </c>
      <c r="O58" s="2">
        <f t="shared" si="18"/>
        <v>8708.9999758181839</v>
      </c>
      <c r="P58" s="2"/>
      <c r="Q58" s="2"/>
      <c r="R58">
        <f t="shared" si="19"/>
        <v>2006</v>
      </c>
      <c r="S58" s="2">
        <f t="shared" si="36"/>
        <v>92514.361396098247</v>
      </c>
      <c r="T58" s="2"/>
      <c r="U58" s="2">
        <f t="shared" si="37"/>
        <v>158009.83980308671</v>
      </c>
      <c r="V58" s="2">
        <f t="shared" si="37"/>
        <v>58332.543075983594</v>
      </c>
      <c r="W58" s="2"/>
      <c r="X58" s="2">
        <f t="shared" si="38"/>
        <v>24572.127443196634</v>
      </c>
      <c r="Y58" s="2">
        <f t="shared" si="38"/>
        <v>60809.284681943347</v>
      </c>
      <c r="Z58" s="2">
        <f t="shared" si="22"/>
        <v>394238.1564003086</v>
      </c>
      <c r="AA58" s="2">
        <f t="shared" si="41"/>
        <v>39388.916811676288</v>
      </c>
      <c r="AB58" s="6">
        <f t="shared" si="42"/>
        <v>0.11100183519440215</v>
      </c>
      <c r="AC58" s="7">
        <f t="shared" si="25"/>
        <v>1.1110018351944022</v>
      </c>
      <c r="AD58" s="2">
        <f t="shared" si="26"/>
        <v>0</v>
      </c>
      <c r="AF58">
        <f t="shared" si="7"/>
        <v>2006</v>
      </c>
      <c r="AG58" s="6">
        <f t="shared" si="40"/>
        <v>0.23466617803011275</v>
      </c>
      <c r="AH58" s="7"/>
      <c r="AI58" s="6">
        <f t="shared" si="39"/>
        <v>0.40079793707903771</v>
      </c>
      <c r="AJ58" s="6">
        <f t="shared" si="39"/>
        <v>0.14796270256690439</v>
      </c>
      <c r="AK58" s="7"/>
      <c r="AL58" s="6">
        <f t="shared" si="31"/>
        <v>6.2328130964183354E-2</v>
      </c>
      <c r="AM58" s="6">
        <f t="shared" si="8"/>
        <v>0.15424505135976166</v>
      </c>
      <c r="AN58" s="6">
        <f t="shared" si="27"/>
        <v>0.99999999999999978</v>
      </c>
      <c r="AO58" s="7">
        <f t="shared" si="28"/>
        <v>0.84575494864023815</v>
      </c>
      <c r="AP58" s="7">
        <f t="shared" si="29"/>
        <v>0</v>
      </c>
    </row>
    <row r="59" spans="1:42" x14ac:dyDescent="0.3">
      <c r="A59">
        <f t="shared" si="5"/>
        <v>2007</v>
      </c>
      <c r="B59" s="2">
        <f t="shared" si="33"/>
        <v>97500.885475347954</v>
      </c>
      <c r="C59" s="2"/>
      <c r="D59" s="2">
        <f t="shared" si="34"/>
        <v>167523.61225763056</v>
      </c>
      <c r="E59" s="2">
        <f t="shared" si="35"/>
        <v>59006.867273941964</v>
      </c>
      <c r="F59" s="2"/>
      <c r="G59" s="2">
        <f t="shared" si="32"/>
        <v>28386.213064929612</v>
      </c>
      <c r="H59" s="2">
        <f t="shared" si="12"/>
        <v>65017.287181933825</v>
      </c>
      <c r="I59" s="2">
        <f t="shared" si="13"/>
        <v>417434.86525378394</v>
      </c>
      <c r="J59" s="2">
        <f t="shared" si="14"/>
        <v>14487.708877657191</v>
      </c>
      <c r="K59" s="6">
        <f t="shared" si="15"/>
        <v>3.5954364358719515E-2</v>
      </c>
      <c r="L59" s="7">
        <f t="shared" si="16"/>
        <v>1.0359543643587195</v>
      </c>
      <c r="N59">
        <f t="shared" si="17"/>
        <v>2007</v>
      </c>
      <c r="O59" s="2">
        <f t="shared" si="18"/>
        <v>9066.0689748267287</v>
      </c>
      <c r="P59" s="2"/>
      <c r="Q59" s="2"/>
      <c r="R59">
        <f t="shared" si="19"/>
        <v>2007</v>
      </c>
      <c r="S59" s="2">
        <f t="shared" si="36"/>
        <v>95687.671680382613</v>
      </c>
      <c r="T59" s="2"/>
      <c r="U59" s="2">
        <f t="shared" si="37"/>
        <v>165710.39846266521</v>
      </c>
      <c r="V59" s="2">
        <f t="shared" si="37"/>
        <v>57193.653478976616</v>
      </c>
      <c r="W59" s="2"/>
      <c r="X59" s="2">
        <f t="shared" si="38"/>
        <v>26572.999269964268</v>
      </c>
      <c r="Y59" s="2">
        <f t="shared" si="38"/>
        <v>63204.073386968477</v>
      </c>
      <c r="Z59" s="2">
        <f t="shared" si="22"/>
        <v>408368.79627895722</v>
      </c>
      <c r="AA59" s="2">
        <f t="shared" si="41"/>
        <v>14130.639878648624</v>
      </c>
      <c r="AB59" s="6">
        <f t="shared" si="42"/>
        <v>3.5842902695345402E-2</v>
      </c>
      <c r="AC59" s="7">
        <f t="shared" si="25"/>
        <v>1.0358429026953453</v>
      </c>
      <c r="AD59" s="2">
        <f t="shared" si="26"/>
        <v>0</v>
      </c>
      <c r="AF59">
        <f t="shared" si="7"/>
        <v>2007</v>
      </c>
      <c r="AG59" s="6">
        <f t="shared" si="40"/>
        <v>0.23431680518268161</v>
      </c>
      <c r="AH59" s="7"/>
      <c r="AI59" s="6">
        <f t="shared" si="39"/>
        <v>0.40578614226310339</v>
      </c>
      <c r="AJ59" s="6">
        <f t="shared" si="39"/>
        <v>0.14005392674495032</v>
      </c>
      <c r="AK59" s="7"/>
      <c r="AL59" s="6">
        <f t="shared" si="31"/>
        <v>6.5071081610780609E-2</v>
      </c>
      <c r="AM59" s="6">
        <f t="shared" si="8"/>
        <v>0.154772044198484</v>
      </c>
      <c r="AN59" s="6">
        <f t="shared" si="27"/>
        <v>0.99999999999999989</v>
      </c>
      <c r="AO59" s="7">
        <f t="shared" si="28"/>
        <v>0.84522795580151588</v>
      </c>
      <c r="AP59" s="7">
        <f t="shared" si="29"/>
        <v>0</v>
      </c>
    </row>
    <row r="60" spans="1:42" x14ac:dyDescent="0.3">
      <c r="A60">
        <f t="shared" si="5"/>
        <v>2008</v>
      </c>
      <c r="B60" s="2">
        <f t="shared" si="33"/>
        <v>60264.095624304959</v>
      </c>
      <c r="C60" s="2"/>
      <c r="D60" s="2">
        <f t="shared" si="34"/>
        <v>96403.681409640121</v>
      </c>
      <c r="E60" s="2">
        <f t="shared" si="35"/>
        <v>36563.902669109746</v>
      </c>
      <c r="F60" s="2"/>
      <c r="G60" s="2">
        <f t="shared" si="32"/>
        <v>14854.040861917325</v>
      </c>
      <c r="H60" s="2">
        <f t="shared" si="12"/>
        <v>66395.879093010386</v>
      </c>
      <c r="I60" s="2">
        <f t="shared" si="13"/>
        <v>274481.59965798253</v>
      </c>
      <c r="J60" s="2">
        <f t="shared" si="14"/>
        <v>-142953.26559580141</v>
      </c>
      <c r="K60" s="6">
        <f t="shared" si="15"/>
        <v>-0.34245645846781742</v>
      </c>
      <c r="L60" s="7">
        <f t="shared" si="16"/>
        <v>0.65754354153218264</v>
      </c>
      <c r="N60">
        <f t="shared" si="17"/>
        <v>2008</v>
      </c>
      <c r="O60" s="2">
        <f t="shared" si="18"/>
        <v>9066.0689748267287</v>
      </c>
      <c r="P60" s="2"/>
      <c r="Q60" s="2"/>
      <c r="R60">
        <f t="shared" si="19"/>
        <v>2008</v>
      </c>
      <c r="S60" s="2">
        <f t="shared" si="36"/>
        <v>58450.881829339611</v>
      </c>
      <c r="T60" s="2"/>
      <c r="U60" s="2">
        <f t="shared" si="37"/>
        <v>94590.467614674781</v>
      </c>
      <c r="V60" s="2">
        <f t="shared" si="37"/>
        <v>34750.688874144398</v>
      </c>
      <c r="W60" s="2"/>
      <c r="X60" s="2">
        <f t="shared" si="38"/>
        <v>13040.827066951979</v>
      </c>
      <c r="Y60" s="2">
        <f t="shared" si="38"/>
        <v>64582.665298045038</v>
      </c>
      <c r="Z60" s="2">
        <f t="shared" si="22"/>
        <v>265415.53068315581</v>
      </c>
      <c r="AA60" s="2">
        <f t="shared" si="41"/>
        <v>-142953.26559580141</v>
      </c>
      <c r="AB60" s="6">
        <f t="shared" si="42"/>
        <v>-0.35005922807615758</v>
      </c>
      <c r="AC60" s="7">
        <f t="shared" si="25"/>
        <v>0.64994077192384236</v>
      </c>
      <c r="AD60" s="2">
        <f t="shared" si="26"/>
        <v>0</v>
      </c>
      <c r="AF60">
        <f t="shared" si="7"/>
        <v>2008</v>
      </c>
      <c r="AG60" s="6">
        <f t="shared" si="40"/>
        <v>0.22022404521277361</v>
      </c>
      <c r="AH60" s="7"/>
      <c r="AI60" s="6">
        <f t="shared" si="39"/>
        <v>0.35638633267317621</v>
      </c>
      <c r="AJ60" s="6">
        <f t="shared" si="39"/>
        <v>0.13092937246249017</v>
      </c>
      <c r="AK60" s="7"/>
      <c r="AL60" s="6">
        <f t="shared" si="31"/>
        <v>4.9133624672927229E-2</v>
      </c>
      <c r="AM60" s="6">
        <f t="shared" si="8"/>
        <v>0.24332662497863272</v>
      </c>
      <c r="AN60" s="6">
        <f t="shared" si="27"/>
        <v>1</v>
      </c>
      <c r="AO60" s="7">
        <f t="shared" si="28"/>
        <v>0.75667337502136722</v>
      </c>
      <c r="AP60" s="7">
        <f t="shared" si="29"/>
        <v>0</v>
      </c>
    </row>
    <row r="61" spans="1:42" x14ac:dyDescent="0.3">
      <c r="A61">
        <f t="shared" si="5"/>
        <v>2009</v>
      </c>
      <c r="B61" s="2">
        <f t="shared" si="33"/>
        <v>73934.520425931667</v>
      </c>
      <c r="C61" s="2"/>
      <c r="D61" s="2">
        <f t="shared" si="34"/>
        <v>132632.86187994468</v>
      </c>
      <c r="E61" s="2">
        <f t="shared" si="35"/>
        <v>47301.942681707871</v>
      </c>
      <c r="F61" s="2"/>
      <c r="G61" s="2">
        <f t="shared" si="32"/>
        <v>17830.331623831433</v>
      </c>
      <c r="H61" s="2">
        <f t="shared" si="12"/>
        <v>68412.417350219097</v>
      </c>
      <c r="I61" s="2">
        <f t="shared" si="13"/>
        <v>340112.07396163477</v>
      </c>
      <c r="J61" s="2">
        <f t="shared" si="14"/>
        <v>65630.474303652241</v>
      </c>
      <c r="K61" s="6">
        <f t="shared" si="15"/>
        <v>0.23910700894133163</v>
      </c>
      <c r="L61" s="7">
        <f t="shared" si="16"/>
        <v>1.2391070089413316</v>
      </c>
      <c r="N61">
        <f t="shared" si="17"/>
        <v>2009</v>
      </c>
      <c r="O61" s="2">
        <f t="shared" si="18"/>
        <v>9319.9189061218767</v>
      </c>
      <c r="P61" s="2"/>
      <c r="Q61" s="2"/>
      <c r="R61">
        <f t="shared" si="19"/>
        <v>2009</v>
      </c>
      <c r="S61" s="2">
        <f t="shared" si="36"/>
        <v>72070.536644707288</v>
      </c>
      <c r="T61" s="2"/>
      <c r="U61" s="2">
        <f t="shared" si="37"/>
        <v>130768.87809872031</v>
      </c>
      <c r="V61" s="2">
        <f t="shared" si="37"/>
        <v>45437.958900483492</v>
      </c>
      <c r="W61" s="2"/>
      <c r="X61" s="2">
        <f t="shared" si="38"/>
        <v>15966.347842607058</v>
      </c>
      <c r="Y61" s="2">
        <f t="shared" si="38"/>
        <v>66548.433568994718</v>
      </c>
      <c r="Z61" s="2">
        <f t="shared" si="22"/>
        <v>330792.15505551291</v>
      </c>
      <c r="AA61" s="2">
        <f t="shared" si="41"/>
        <v>65376.624372357095</v>
      </c>
      <c r="AB61" s="6">
        <f t="shared" si="42"/>
        <v>0.24631800635058362</v>
      </c>
      <c r="AC61" s="7">
        <f t="shared" si="25"/>
        <v>1.2463180063505837</v>
      </c>
      <c r="AD61" s="2">
        <f t="shared" si="26"/>
        <v>0</v>
      </c>
      <c r="AF61">
        <f t="shared" si="7"/>
        <v>2009</v>
      </c>
      <c r="AG61" s="6">
        <f t="shared" si="40"/>
        <v>0.21787256905355737</v>
      </c>
      <c r="AH61" s="7"/>
      <c r="AI61" s="6">
        <f t="shared" si="39"/>
        <v>0.39532037292956634</v>
      </c>
      <c r="AJ61" s="6">
        <f t="shared" si="39"/>
        <v>0.13736105347739636</v>
      </c>
      <c r="AK61" s="7"/>
      <c r="AL61" s="6">
        <f t="shared" si="31"/>
        <v>4.8267008750336342E-2</v>
      </c>
      <c r="AM61" s="6">
        <f t="shared" si="8"/>
        <v>0.20117899578914344</v>
      </c>
      <c r="AN61" s="6">
        <f t="shared" si="27"/>
        <v>0.99999999999999978</v>
      </c>
      <c r="AO61" s="7">
        <f t="shared" si="28"/>
        <v>0.79882100421085633</v>
      </c>
      <c r="AP61" s="7">
        <f t="shared" si="29"/>
        <v>0</v>
      </c>
    </row>
    <row r="62" spans="1:42" x14ac:dyDescent="0.3">
      <c r="A62">
        <f t="shared" si="5"/>
        <v>2010</v>
      </c>
      <c r="B62" s="2">
        <f t="shared" si="33"/>
        <v>82816.253658433139</v>
      </c>
      <c r="C62" s="2"/>
      <c r="D62" s="2">
        <f t="shared" si="34"/>
        <v>164062.63446265447</v>
      </c>
      <c r="E62" s="2">
        <f t="shared" si="35"/>
        <v>58033.361107697521</v>
      </c>
      <c r="F62" s="2"/>
      <c r="G62" s="2">
        <f t="shared" si="32"/>
        <v>17741.805722704961</v>
      </c>
      <c r="H62" s="2">
        <f t="shared" si="12"/>
        <v>70820.843004124181</v>
      </c>
      <c r="I62" s="2">
        <f t="shared" si="13"/>
        <v>393474.89795561432</v>
      </c>
      <c r="J62" s="2">
        <f t="shared" si="14"/>
        <v>53362.823993979546</v>
      </c>
      <c r="K62" s="6">
        <f t="shared" si="15"/>
        <v>0.15689776423520607</v>
      </c>
      <c r="L62" s="7">
        <f t="shared" si="16"/>
        <v>1.1568977642352061</v>
      </c>
      <c r="N62">
        <f t="shared" si="17"/>
        <v>2010</v>
      </c>
      <c r="O62" s="2">
        <f t="shared" si="18"/>
        <v>9450.3977708075836</v>
      </c>
      <c r="P62" s="2"/>
      <c r="Q62" s="2"/>
      <c r="R62">
        <f t="shared" si="19"/>
        <v>2010</v>
      </c>
      <c r="S62" s="2">
        <f t="shared" si="36"/>
        <v>80926.174104271617</v>
      </c>
      <c r="T62" s="2"/>
      <c r="U62" s="2">
        <f t="shared" si="37"/>
        <v>162172.55490849295</v>
      </c>
      <c r="V62" s="2">
        <f t="shared" si="37"/>
        <v>56143.281553536006</v>
      </c>
      <c r="W62" s="2"/>
      <c r="X62" s="2">
        <f t="shared" si="38"/>
        <v>15851.726168543444</v>
      </c>
      <c r="Y62" s="2">
        <f t="shared" si="38"/>
        <v>68930.763449962658</v>
      </c>
      <c r="Z62" s="2">
        <f t="shared" si="22"/>
        <v>384024.5001848067</v>
      </c>
      <c r="AA62" s="2">
        <f t="shared" si="41"/>
        <v>53232.345129293797</v>
      </c>
      <c r="AB62" s="6">
        <f t="shared" si="42"/>
        <v>0.1609238439175211</v>
      </c>
      <c r="AC62" s="7">
        <f t="shared" si="25"/>
        <v>1.1609238439175211</v>
      </c>
      <c r="AD62" s="2">
        <f t="shared" si="26"/>
        <v>0</v>
      </c>
      <c r="AF62">
        <f t="shared" si="7"/>
        <v>2010</v>
      </c>
      <c r="AG62" s="6">
        <f t="shared" si="40"/>
        <v>0.210731799833935</v>
      </c>
      <c r="AH62" s="7"/>
      <c r="AI62" s="6">
        <f t="shared" si="39"/>
        <v>0.4222974180825691</v>
      </c>
      <c r="AJ62" s="6">
        <f t="shared" si="39"/>
        <v>0.14619713462687353</v>
      </c>
      <c r="AK62" s="7"/>
      <c r="AL62" s="6">
        <f t="shared" si="31"/>
        <v>4.1277903261159148E-2</v>
      </c>
      <c r="AM62" s="6">
        <f t="shared" si="8"/>
        <v>0.17949574419546316</v>
      </c>
      <c r="AN62" s="6">
        <f t="shared" si="27"/>
        <v>1</v>
      </c>
      <c r="AO62" s="7">
        <f t="shared" si="28"/>
        <v>0.82050425580453679</v>
      </c>
      <c r="AP62" s="7">
        <f t="shared" si="29"/>
        <v>0</v>
      </c>
    </row>
    <row r="63" spans="1:42" x14ac:dyDescent="0.3">
      <c r="A63">
        <f t="shared" si="5"/>
        <v>2011</v>
      </c>
      <c r="B63" s="2">
        <f t="shared" si="33"/>
        <v>82520.419734125768</v>
      </c>
      <c r="C63" s="2"/>
      <c r="D63" s="2">
        <f t="shared" si="34"/>
        <v>158750.71399992376</v>
      </c>
      <c r="E63" s="2">
        <f t="shared" si="35"/>
        <v>54571.269670037</v>
      </c>
      <c r="F63" s="2"/>
      <c r="G63" s="2">
        <f t="shared" si="32"/>
        <v>13543.714838403519</v>
      </c>
      <c r="H63" s="2">
        <f t="shared" si="12"/>
        <v>74141.929166779839</v>
      </c>
      <c r="I63" s="2">
        <f t="shared" si="13"/>
        <v>383528.04740926984</v>
      </c>
      <c r="J63" s="2">
        <f t="shared" si="14"/>
        <v>-9946.8505463444744</v>
      </c>
      <c r="K63" s="6">
        <f t="shared" si="15"/>
        <v>-2.5279504735945119E-2</v>
      </c>
      <c r="L63" s="7">
        <f t="shared" si="16"/>
        <v>0.97472049526405491</v>
      </c>
      <c r="N63">
        <f t="shared" si="17"/>
        <v>2011</v>
      </c>
      <c r="O63" s="2">
        <f t="shared" si="18"/>
        <v>9733.9097039318112</v>
      </c>
      <c r="P63" s="2"/>
      <c r="Q63" s="2"/>
      <c r="R63">
        <f t="shared" si="19"/>
        <v>2011</v>
      </c>
      <c r="S63" s="2">
        <f t="shared" si="36"/>
        <v>80573.637793339411</v>
      </c>
      <c r="T63" s="2"/>
      <c r="U63" s="2">
        <f t="shared" si="37"/>
        <v>156803.93205913738</v>
      </c>
      <c r="V63" s="2">
        <f t="shared" si="37"/>
        <v>52624.487729250635</v>
      </c>
      <c r="W63" s="2"/>
      <c r="X63" s="2">
        <f t="shared" si="38"/>
        <v>11596.932897617156</v>
      </c>
      <c r="Y63" s="2">
        <f t="shared" si="38"/>
        <v>72195.147225993482</v>
      </c>
      <c r="Z63" s="2">
        <f t="shared" si="22"/>
        <v>373794.13770533807</v>
      </c>
      <c r="AA63" s="2">
        <f t="shared" si="41"/>
        <v>-10230.362479468633</v>
      </c>
      <c r="AB63" s="6">
        <f t="shared" si="42"/>
        <v>-2.6639869264969831E-2</v>
      </c>
      <c r="AC63" s="7">
        <f t="shared" si="25"/>
        <v>0.97336013073503014</v>
      </c>
      <c r="AD63" s="2">
        <f t="shared" si="26"/>
        <v>0</v>
      </c>
      <c r="AF63">
        <f t="shared" si="7"/>
        <v>2011</v>
      </c>
      <c r="AG63" s="6">
        <f t="shared" si="40"/>
        <v>0.21555618364688109</v>
      </c>
      <c r="AH63" s="7"/>
      <c r="AI63" s="6">
        <f t="shared" si="39"/>
        <v>0.41949275347583415</v>
      </c>
      <c r="AJ63" s="6">
        <f t="shared" si="39"/>
        <v>0.1407846791078744</v>
      </c>
      <c r="AK63" s="7"/>
      <c r="AL63" s="6">
        <f t="shared" si="31"/>
        <v>3.1024919140810653E-2</v>
      </c>
      <c r="AM63" s="6">
        <f t="shared" si="8"/>
        <v>0.19314146462859971</v>
      </c>
      <c r="AN63" s="6">
        <f t="shared" si="27"/>
        <v>1</v>
      </c>
      <c r="AO63" s="7">
        <f t="shared" si="28"/>
        <v>0.80685853537140029</v>
      </c>
      <c r="AP63" s="7">
        <f t="shared" si="29"/>
        <v>0</v>
      </c>
    </row>
    <row r="64" spans="1:42" x14ac:dyDescent="0.3">
      <c r="A64">
        <f t="shared" si="5"/>
        <v>2012</v>
      </c>
      <c r="B64" s="2">
        <f t="shared" si="33"/>
        <v>93320.387292245694</v>
      </c>
      <c r="C64" s="2"/>
      <c r="D64" s="2">
        <f t="shared" si="34"/>
        <v>181578.95332448109</v>
      </c>
      <c r="E64" s="2">
        <f t="shared" si="35"/>
        <v>62117.94531560746</v>
      </c>
      <c r="F64" s="2"/>
      <c r="G64" s="2">
        <f t="shared" si="32"/>
        <v>13700.616525244908</v>
      </c>
      <c r="H64" s="2">
        <f t="shared" si="12"/>
        <v>75119.05068864621</v>
      </c>
      <c r="I64" s="2">
        <f t="shared" si="13"/>
        <v>425836.95314622537</v>
      </c>
      <c r="J64" s="2">
        <f t="shared" si="14"/>
        <v>42308.905736955523</v>
      </c>
      <c r="K64" s="6">
        <f t="shared" si="15"/>
        <v>0.11031502395392458</v>
      </c>
      <c r="L64" s="7">
        <f t="shared" si="16"/>
        <v>1.1103150239539246</v>
      </c>
      <c r="N64">
        <f t="shared" si="17"/>
        <v>2012</v>
      </c>
      <c r="O64" s="2">
        <f t="shared" si="18"/>
        <v>9909.1200786025838</v>
      </c>
      <c r="P64" s="2"/>
      <c r="Q64" s="2"/>
      <c r="R64">
        <f t="shared" si="19"/>
        <v>2012</v>
      </c>
      <c r="S64" s="2">
        <f t="shared" si="36"/>
        <v>91338.563276525179</v>
      </c>
      <c r="T64" s="2"/>
      <c r="U64" s="2">
        <f t="shared" si="37"/>
        <v>179597.12930876057</v>
      </c>
      <c r="V64" s="2">
        <f t="shared" si="37"/>
        <v>60136.121299886945</v>
      </c>
      <c r="W64" s="2"/>
      <c r="X64" s="2">
        <f t="shared" si="38"/>
        <v>11718.792509524392</v>
      </c>
      <c r="Y64" s="2">
        <f t="shared" si="38"/>
        <v>73137.226672925695</v>
      </c>
      <c r="Z64" s="2">
        <f t="shared" si="22"/>
        <v>415927.83306762279</v>
      </c>
      <c r="AA64" s="2">
        <f t="shared" si="41"/>
        <v>42133.695362284721</v>
      </c>
      <c r="AB64" s="6">
        <f t="shared" si="42"/>
        <v>0.11271898382606181</v>
      </c>
      <c r="AC64" s="7">
        <f t="shared" si="25"/>
        <v>1.1127189838260618</v>
      </c>
      <c r="AD64" s="2">
        <f t="shared" si="26"/>
        <v>0</v>
      </c>
      <c r="AF64">
        <f t="shared" si="7"/>
        <v>2012</v>
      </c>
      <c r="AG64" s="6">
        <f t="shared" si="40"/>
        <v>0.21960195018176407</v>
      </c>
      <c r="AH64" s="7"/>
      <c r="AI64" s="6">
        <f t="shared" si="39"/>
        <v>0.43179877620635487</v>
      </c>
      <c r="AJ64" s="6">
        <f t="shared" si="39"/>
        <v>0.14458306590439171</v>
      </c>
      <c r="AK64" s="7"/>
      <c r="AL64" s="6">
        <f t="shared" si="31"/>
        <v>2.8175062060872266E-2</v>
      </c>
      <c r="AM64" s="6">
        <f t="shared" si="8"/>
        <v>0.17584114564661707</v>
      </c>
      <c r="AN64" s="6">
        <f t="shared" si="27"/>
        <v>1</v>
      </c>
      <c r="AO64" s="7">
        <f t="shared" si="28"/>
        <v>0.82415885435338299</v>
      </c>
      <c r="AP64" s="7">
        <f t="shared" si="29"/>
        <v>0</v>
      </c>
    </row>
    <row r="65" spans="1:36" x14ac:dyDescent="0.3">
      <c r="A65" s="9" t="s">
        <v>79</v>
      </c>
      <c r="B65" s="10">
        <f>S64</f>
        <v>91338.563276525179</v>
      </c>
      <c r="C65" s="10"/>
      <c r="D65" s="10">
        <f>U64</f>
        <v>179597.12930876057</v>
      </c>
      <c r="E65" s="10">
        <f>V64</f>
        <v>60136.121299886945</v>
      </c>
      <c r="F65" s="10"/>
      <c r="G65" s="10">
        <f>X64</f>
        <v>11718.792509524392</v>
      </c>
      <c r="H65" s="10">
        <f>Y64</f>
        <v>73137.226672925695</v>
      </c>
      <c r="I65" s="10">
        <f>SUM(B65:H65)</f>
        <v>415927.83306762279</v>
      </c>
      <c r="J65" s="10"/>
      <c r="K65" s="10"/>
      <c r="N65" t="s">
        <v>40</v>
      </c>
      <c r="O65" s="2">
        <f>O64</f>
        <v>9909.1200786025838</v>
      </c>
      <c r="P65" s="2"/>
      <c r="R65" s="9" t="s">
        <v>79</v>
      </c>
      <c r="S65" s="10">
        <f>S64</f>
        <v>91338.563276525179</v>
      </c>
      <c r="T65" s="10"/>
      <c r="U65" s="10">
        <f>U64</f>
        <v>179597.12930876057</v>
      </c>
      <c r="V65" s="10">
        <f>V64</f>
        <v>60136.121299886945</v>
      </c>
      <c r="W65" s="10"/>
      <c r="X65" s="10">
        <f>X64</f>
        <v>11718.792509524392</v>
      </c>
      <c r="Y65" s="10">
        <f>Y64</f>
        <v>73137.226672925695</v>
      </c>
      <c r="Z65" s="10">
        <f>SUM(S65:Y65)</f>
        <v>415927.83306762279</v>
      </c>
      <c r="AA65" s="43"/>
      <c r="AB65" s="43"/>
      <c r="AC65" s="43"/>
      <c r="AD65" s="43"/>
      <c r="AJ65" s="7"/>
    </row>
    <row r="66" spans="1:36" x14ac:dyDescent="0.3">
      <c r="A66" s="11" t="s">
        <v>11</v>
      </c>
      <c r="I66" s="6">
        <f>(Z65-Z39)/Z39</f>
        <v>3.1592783306762278</v>
      </c>
      <c r="K66" s="6"/>
      <c r="N66" t="s">
        <v>71</v>
      </c>
      <c r="O66" s="2">
        <f>SUM(O40:O64)</f>
        <v>188684.53122516305</v>
      </c>
      <c r="P66" s="2"/>
      <c r="AH66" s="7"/>
      <c r="AJ66" s="7"/>
    </row>
    <row r="67" spans="1:36" x14ac:dyDescent="0.3">
      <c r="A67" s="1" t="s">
        <v>12</v>
      </c>
      <c r="I67" s="12">
        <f>STDEV(AC40:AC64)</f>
        <v>0.13748369461500501</v>
      </c>
      <c r="AI67" s="7"/>
    </row>
    <row r="68" spans="1:36" x14ac:dyDescent="0.3">
      <c r="A68" s="1" t="s">
        <v>13</v>
      </c>
      <c r="I68" s="13">
        <f>((1+I66)^(1/I75))-1</f>
        <v>5.8670275163632768E-2</v>
      </c>
    </row>
    <row r="69" spans="1:36" x14ac:dyDescent="0.3">
      <c r="A69" s="1" t="s">
        <v>83</v>
      </c>
      <c r="I69" s="31">
        <f>J60</f>
        <v>-142953.26559580141</v>
      </c>
      <c r="O69" s="2"/>
      <c r="P69" s="2"/>
    </row>
    <row r="70" spans="1:36" x14ac:dyDescent="0.3">
      <c r="A70" s="1" t="s">
        <v>84</v>
      </c>
      <c r="I70" s="32">
        <f>K60</f>
        <v>-0.34245645846781742</v>
      </c>
    </row>
    <row r="71" spans="1:36" x14ac:dyDescent="0.3">
      <c r="A71" s="1" t="s">
        <v>43</v>
      </c>
      <c r="I71" s="2">
        <f>O66</f>
        <v>188684.53122516305</v>
      </c>
    </row>
    <row r="72" spans="1:36" x14ac:dyDescent="0.3">
      <c r="A72" s="3" t="s">
        <v>85</v>
      </c>
      <c r="I72" s="33">
        <f>I65-Z64</f>
        <v>0</v>
      </c>
    </row>
    <row r="73" spans="1:36" x14ac:dyDescent="0.3">
      <c r="A73" s="3" t="s">
        <v>149</v>
      </c>
      <c r="I73" s="33">
        <f>((SUM(AA40:AA64)))-(I65-I39)</f>
        <v>0</v>
      </c>
    </row>
    <row r="74" spans="1:36" x14ac:dyDescent="0.3">
      <c r="A74" s="3" t="s">
        <v>148</v>
      </c>
      <c r="I74" s="33">
        <f>(SUM(O40:O64))-I71</f>
        <v>0</v>
      </c>
    </row>
    <row r="75" spans="1:36" x14ac:dyDescent="0.3">
      <c r="A75" s="3" t="s">
        <v>160</v>
      </c>
      <c r="I75" s="3">
        <f>COUNTA(I40:I64)</f>
        <v>25</v>
      </c>
    </row>
    <row r="76" spans="1:36" x14ac:dyDescent="0.3">
      <c r="A76" s="1" t="s">
        <v>106</v>
      </c>
      <c r="B76" s="63"/>
      <c r="C76" s="63"/>
      <c r="D76" s="63"/>
      <c r="E76" s="63"/>
      <c r="G76" s="63"/>
      <c r="H76" s="63"/>
      <c r="I76" s="84">
        <f>(SUM(B65:G65)/I65)</f>
        <v>0.82415885435338287</v>
      </c>
    </row>
    <row r="77" spans="1:36" x14ac:dyDescent="0.3">
      <c r="A77" s="1" t="s">
        <v>107</v>
      </c>
      <c r="B77" s="63"/>
      <c r="C77" s="63"/>
      <c r="D77" s="63"/>
      <c r="E77" s="63"/>
      <c r="G77" s="63"/>
      <c r="H77" s="63"/>
      <c r="I77" s="84">
        <f>(H65/I65)</f>
        <v>0.17584114564661707</v>
      </c>
    </row>
    <row r="78" spans="1:36" x14ac:dyDescent="0.3">
      <c r="A78" s="3" t="s">
        <v>108</v>
      </c>
      <c r="I78" s="3">
        <f>100%-(I76+I77)</f>
        <v>0</v>
      </c>
    </row>
    <row r="79" spans="1:36" x14ac:dyDescent="0.3">
      <c r="B79" s="2"/>
      <c r="D79" s="2"/>
      <c r="E79" s="2"/>
      <c r="G79" s="2"/>
      <c r="H79" s="2"/>
      <c r="I79"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78"/>
  <sheetViews>
    <sheetView topLeftCell="A59" zoomScaleNormal="100" workbookViewId="0">
      <pane xSplit="30000" topLeftCell="AV1"/>
      <selection activeCell="G75" sqref="G75"/>
      <selection pane="topRight" activeCell="A30" sqref="A30"/>
    </sheetView>
  </sheetViews>
  <sheetFormatPr defaultColWidth="8.88671875" defaultRowHeight="14.4" x14ac:dyDescent="0.3"/>
  <cols>
    <col min="1" max="1" width="25.44140625" customWidth="1"/>
    <col min="2" max="2" width="9.33203125" bestFit="1" customWidth="1"/>
    <col min="4" max="4" width="9.33203125" bestFit="1" customWidth="1"/>
    <col min="7" max="7" width="9.88671875" bestFit="1" customWidth="1"/>
    <col min="8" max="8" width="9.33203125" bestFit="1" customWidth="1"/>
    <col min="9" max="9" width="11.6640625" customWidth="1"/>
    <col min="10" max="10" width="10" bestFit="1" customWidth="1"/>
    <col min="11" max="12" width="8.88671875" customWidth="1"/>
    <col min="15" max="15" width="9.88671875" bestFit="1" customWidth="1"/>
    <col min="16" max="16" width="9.88671875" customWidth="1"/>
    <col min="18" max="18" width="9.109375" customWidth="1"/>
    <col min="19" max="19" width="10.88671875" bestFit="1" customWidth="1"/>
    <col min="21" max="21" width="11.88671875" bestFit="1" customWidth="1"/>
    <col min="24" max="24" width="9.88671875" bestFit="1" customWidth="1"/>
    <col min="25" max="25" width="9.33203125" bestFit="1" customWidth="1"/>
    <col min="26" max="26" width="10.88671875" bestFit="1" customWidth="1"/>
    <col min="27" max="27" width="10" bestFit="1" customWidth="1"/>
    <col min="30" max="31" width="10.88671875" customWidth="1"/>
    <col min="56" max="56" width="10.88671875" bestFit="1" customWidth="1"/>
    <col min="58" max="58" width="9.33203125" bestFit="1" customWidth="1"/>
    <col min="61" max="61" width="10.109375" customWidth="1"/>
    <col min="62" max="63" width="9.33203125" bestFit="1" customWidth="1"/>
  </cols>
  <sheetData>
    <row r="1" spans="1:16" x14ac:dyDescent="0.3">
      <c r="A1" s="20" t="s">
        <v>50</v>
      </c>
      <c r="N1" s="20" t="s">
        <v>145</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3">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3">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3">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3">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3">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3">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3">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3">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3">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3">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3">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3">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3">
      <c r="A29" s="17">
        <f>'Non-Rebalanced Portfolio'!A29</f>
        <v>0</v>
      </c>
      <c r="B29" s="17">
        <f>'Non-Rebalanced Portfolio'!B29</f>
        <v>0</v>
      </c>
      <c r="C29" s="17"/>
      <c r="D29" s="17">
        <f>'Non-Rebalanced Portfolio'!D29</f>
        <v>0</v>
      </c>
      <c r="E29" s="17">
        <f>'Non-Rebalanced Portfolio'!E29</f>
        <v>0</v>
      </c>
      <c r="F29" s="17"/>
      <c r="G29" s="17">
        <f>'Non-Rebalanced Portfolio'!G29</f>
        <v>0</v>
      </c>
      <c r="H29" s="17">
        <f>'Non-Rebalanced Portfolio'!H29</f>
        <v>0</v>
      </c>
      <c r="N29" s="49">
        <f>'4.5% Withdrawals-No Rebalancing'!N29</f>
        <v>0</v>
      </c>
      <c r="O29" s="50">
        <f>'4.5% Withdrawals-No Rebalancing'!O29</f>
        <v>0</v>
      </c>
    </row>
    <row r="30" spans="1:16" x14ac:dyDescent="0.3">
      <c r="A30" s="17">
        <f>'Non-Rebalanced Portfolio'!A30</f>
        <v>0</v>
      </c>
      <c r="B30" s="17">
        <f>'Non-Rebalanced Portfolio'!B30</f>
        <v>0</v>
      </c>
      <c r="C30" s="17"/>
      <c r="D30" s="17">
        <f>'Non-Rebalanced Portfolio'!D30</f>
        <v>0</v>
      </c>
      <c r="E30" s="17">
        <f>'Non-Rebalanced Portfolio'!E30</f>
        <v>0</v>
      </c>
      <c r="F30" s="17"/>
      <c r="G30" s="17">
        <f>'Non-Rebalanced Portfolio'!G30</f>
        <v>0</v>
      </c>
      <c r="H30" s="17">
        <f>'Non-Rebalanced Portfolio'!H30</f>
        <v>0</v>
      </c>
      <c r="N30" s="49">
        <f>'4.5% Withdrawals-No Rebalancing'!N30</f>
        <v>0</v>
      </c>
      <c r="O30" s="50">
        <f>'4.5% Withdrawals-No Rebalancing'!O30</f>
        <v>0</v>
      </c>
    </row>
    <row r="31" spans="1:16" x14ac:dyDescent="0.3">
      <c r="A31" s="17">
        <f>'Non-Rebalanced Portfolio'!A31</f>
        <v>0</v>
      </c>
      <c r="B31" s="17">
        <f>'Non-Rebalanced Portfolio'!B31</f>
        <v>0</v>
      </c>
      <c r="C31" s="17"/>
      <c r="D31" s="17">
        <f>'Non-Rebalanced Portfolio'!D31</f>
        <v>0</v>
      </c>
      <c r="E31" s="17">
        <f>'Non-Rebalanced Portfolio'!E31</f>
        <v>0</v>
      </c>
      <c r="F31" s="17"/>
      <c r="G31" s="17">
        <f>'Non-Rebalanced Portfolio'!G31</f>
        <v>0</v>
      </c>
      <c r="H31" s="17">
        <f>'Non-Rebalanced Portfolio'!H31</f>
        <v>0</v>
      </c>
      <c r="N31" s="49">
        <f>'4.5% Withdrawals-No Rebalancing'!N31</f>
        <v>0</v>
      </c>
      <c r="O31" s="50">
        <f>'4.5% Withdrawals-No Rebalancing'!O31</f>
        <v>0</v>
      </c>
    </row>
    <row r="32" spans="1:16" x14ac:dyDescent="0.3">
      <c r="A32" s="17">
        <f>'Non-Rebalanced Portfolio'!A32</f>
        <v>0</v>
      </c>
      <c r="B32" s="17">
        <f>'Non-Rebalanced Portfolio'!B32</f>
        <v>0</v>
      </c>
      <c r="C32" s="17"/>
      <c r="D32" s="17">
        <f>'Non-Rebalanced Portfolio'!D32</f>
        <v>0</v>
      </c>
      <c r="E32" s="17">
        <f>'Non-Rebalanced Portfolio'!E32</f>
        <v>0</v>
      </c>
      <c r="F32" s="17"/>
      <c r="G32" s="17">
        <f>'Non-Rebalanced Portfolio'!G32</f>
        <v>0</v>
      </c>
      <c r="H32" s="17">
        <f>'Non-Rebalanced Portfolio'!H32</f>
        <v>0</v>
      </c>
      <c r="N32" s="49">
        <f>'4.5% Withdrawals-No Rebalancing'!N32</f>
        <v>0</v>
      </c>
      <c r="O32" s="50">
        <f>'4.5% Withdrawals-No Rebalancing'!O32</f>
        <v>0</v>
      </c>
    </row>
    <row r="33" spans="1:72" x14ac:dyDescent="0.3">
      <c r="A33" s="17">
        <f>'Non-Rebalanced Portfolio'!A33</f>
        <v>0</v>
      </c>
      <c r="B33" s="17">
        <f>'Non-Rebalanced Portfolio'!B33</f>
        <v>0</v>
      </c>
      <c r="C33" s="17"/>
      <c r="D33" s="17">
        <f>'Non-Rebalanced Portfolio'!D33</f>
        <v>0</v>
      </c>
      <c r="E33" s="17">
        <f>'Non-Rebalanced Portfolio'!E33</f>
        <v>0</v>
      </c>
      <c r="F33" s="17"/>
      <c r="G33" s="17">
        <f>'Non-Rebalanced Portfolio'!G33</f>
        <v>0</v>
      </c>
      <c r="H33" s="17">
        <f>'Non-Rebalanced Portfolio'!H33</f>
        <v>0</v>
      </c>
      <c r="N33" s="49">
        <f>'4.5% Withdrawals-No Rebalancing'!N33</f>
        <v>0</v>
      </c>
      <c r="O33" s="50">
        <f>'4.5% Withdrawals-No Rebalancing'!O33</f>
        <v>0</v>
      </c>
    </row>
    <row r="36" spans="1:72" x14ac:dyDescent="0.3">
      <c r="A36" s="20" t="s">
        <v>117</v>
      </c>
      <c r="N36" s="20" t="s">
        <v>25</v>
      </c>
      <c r="R36" s="20" t="s">
        <v>118</v>
      </c>
      <c r="AG36" s="20" t="s">
        <v>119</v>
      </c>
      <c r="AS36" s="20" t="s">
        <v>7</v>
      </c>
      <c r="BC36" s="20" t="s">
        <v>120</v>
      </c>
    </row>
    <row r="37" spans="1:72"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72"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72" x14ac:dyDescent="0.3">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72" x14ac:dyDescent="0.3">
      <c r="A40">
        <f t="shared" ref="A40:A64" si="6">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I40*0.045</f>
        <v>5180.7914999999994</v>
      </c>
      <c r="P40" s="2"/>
      <c r="Q40" s="2"/>
      <c r="R40">
        <f>A40</f>
        <v>1988</v>
      </c>
      <c r="S40" s="2">
        <f>B40-($O40/4)</f>
        <v>21948.802124999995</v>
      </c>
      <c r="T40" s="2">
        <f>C40-($O40/4)</f>
        <v>34628.902125000001</v>
      </c>
      <c r="U40" s="2"/>
      <c r="V40" s="2"/>
      <c r="W40" s="2">
        <f t="shared" ref="W40:W48" si="7">F40-($O40/4)</f>
        <v>22460.402125000001</v>
      </c>
      <c r="X40" s="2"/>
      <c r="Y40" s="2">
        <f>H40-($O40/4)</f>
        <v>30909.802124999995</v>
      </c>
      <c r="Z40" s="2">
        <f>SUM(S40:Y40)</f>
        <v>109947.90849999999</v>
      </c>
      <c r="AA40" s="2">
        <f>Z40-Z39</f>
        <v>9947.9084999999905</v>
      </c>
      <c r="AB40" s="6">
        <f>(AA40/Z39)</f>
        <v>9.9479084999999898E-2</v>
      </c>
      <c r="AC40" s="7">
        <f>AB40+1</f>
        <v>1.0994790849999998</v>
      </c>
      <c r="AD40" s="2">
        <f>Z40-(I40-O40)</f>
        <v>0</v>
      </c>
      <c r="AE40" s="2"/>
      <c r="AG40">
        <f>A40</f>
        <v>1988</v>
      </c>
      <c r="AH40" s="6">
        <f t="shared" si="5"/>
        <v>0.19962910094829131</v>
      </c>
      <c r="AI40" s="6">
        <f t="shared" si="5"/>
        <v>0.31495735205367736</v>
      </c>
      <c r="AJ40" s="7"/>
      <c r="AK40" s="7"/>
      <c r="AL40" s="6">
        <f>W40/$Z40</f>
        <v>0.20428221356298018</v>
      </c>
      <c r="AM40" s="7"/>
      <c r="AN40" s="6">
        <f>Y40/$Z40</f>
        <v>0.2811313334350512</v>
      </c>
      <c r="AO40" s="6">
        <f>SUM(AH40:AN40)</f>
        <v>1</v>
      </c>
      <c r="AP40" s="7">
        <f>SUM(AH40:AM40)</f>
        <v>0.71886866656494885</v>
      </c>
      <c r="AQ40" s="7">
        <f>AO40-(AP40+AN40)</f>
        <v>0</v>
      </c>
      <c r="AR40" s="24"/>
      <c r="AS40">
        <f>AG40</f>
        <v>1988</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1988</v>
      </c>
      <c r="BD40" s="2">
        <f>S40</f>
        <v>21948.802124999995</v>
      </c>
      <c r="BE40" s="2">
        <f>T40</f>
        <v>34628.902125000001</v>
      </c>
      <c r="BF40" s="2"/>
      <c r="BG40" s="2"/>
      <c r="BH40" s="2">
        <f t="shared" ref="BH40:BH47" si="9">W40</f>
        <v>22460.402125000001</v>
      </c>
      <c r="BI40" s="2"/>
      <c r="BJ40" s="2">
        <f>Y40</f>
        <v>30909.802124999995</v>
      </c>
      <c r="BK40" s="2">
        <f>Z40</f>
        <v>109947.90849999999</v>
      </c>
      <c r="BL40" s="2">
        <f>SUM(BD40:BJ40)-Z40</f>
        <v>0</v>
      </c>
      <c r="BM40" s="2"/>
    </row>
    <row r="41" spans="1:72" x14ac:dyDescent="0.3">
      <c r="A41">
        <f t="shared" si="6"/>
        <v>1989</v>
      </c>
      <c r="B41" s="2">
        <f t="shared" ref="B41:B50" si="10">BD40*(1+(B5/100))</f>
        <v>28831.946471399995</v>
      </c>
      <c r="C41" s="2">
        <f t="shared" ref="C41:C50" si="11">BE40*(1+(C5/100))</f>
        <v>42973.082381040003</v>
      </c>
      <c r="D41" s="2"/>
      <c r="E41" s="2"/>
      <c r="F41" s="2">
        <f t="shared" ref="F41:F48" si="12">BH40*(1+(F5/100))</f>
        <v>28293.593160883753</v>
      </c>
      <c r="G41" s="2"/>
      <c r="H41" s="2">
        <f t="shared" ref="H41:H64" si="13">BJ40*(1+(H5/100))</f>
        <v>35125.899134849999</v>
      </c>
      <c r="I41" s="2">
        <f>SUM(B41:H41)</f>
        <v>135224.52114817375</v>
      </c>
      <c r="J41" s="2">
        <f t="shared" ref="J41:J64" si="14">I41-I40</f>
        <v>20095.821148173753</v>
      </c>
      <c r="K41" s="6">
        <f t="shared" ref="K41:K64" si="15">(J41/I40)</f>
        <v>0.1745509256004259</v>
      </c>
      <c r="L41" s="7">
        <f t="shared" ref="L41:L64" si="16">K41+1</f>
        <v>1.1745509256004258</v>
      </c>
      <c r="N41">
        <f t="shared" ref="N41:N64" si="17">A41</f>
        <v>1989</v>
      </c>
      <c r="O41" s="2">
        <f t="shared" ref="O41:O64" si="18">O40*(1+O5)</f>
        <v>5419.1079089999994</v>
      </c>
      <c r="P41" s="2"/>
      <c r="Q41" s="2"/>
      <c r="R41">
        <f t="shared" ref="R41:R64" si="19">A41</f>
        <v>1989</v>
      </c>
      <c r="S41" s="2">
        <f t="shared" ref="S41:T49" si="20">B41-($O41/4)</f>
        <v>27477.169494149995</v>
      </c>
      <c r="T41" s="2">
        <f t="shared" si="20"/>
        <v>41618.30540379</v>
      </c>
      <c r="U41" s="2"/>
      <c r="V41" s="2"/>
      <c r="W41" s="2">
        <f t="shared" si="7"/>
        <v>26938.816183633753</v>
      </c>
      <c r="X41" s="2"/>
      <c r="Y41" s="2">
        <f t="shared" ref="Y41:Y49" si="21">H41-($O41/4)</f>
        <v>33771.122157599995</v>
      </c>
      <c r="Z41" s="2">
        <f t="shared" ref="Z41:Z64" si="22">SUM(S41:Y41)</f>
        <v>129805.41323917375</v>
      </c>
      <c r="AA41" s="2">
        <f t="shared" ref="AA41:AA55" si="23">Z41-Z40</f>
        <v>19857.504739173761</v>
      </c>
      <c r="AB41" s="6">
        <f t="shared" ref="AB41:AB55" si="24">(AA41/Z40)</f>
        <v>0.18060829905803769</v>
      </c>
      <c r="AC41" s="7">
        <f t="shared" ref="AC41:AC64" si="25">AB41+1</f>
        <v>1.1806082990580378</v>
      </c>
      <c r="AD41" s="2">
        <f t="shared" ref="AD41:AD64" si="26">Z41-(I41-O41)</f>
        <v>0</v>
      </c>
      <c r="AE41" s="2"/>
      <c r="AG41">
        <f t="shared" ref="AG41:AG64" si="27">A41</f>
        <v>1989</v>
      </c>
      <c r="AH41" s="6">
        <f t="shared" si="5"/>
        <v>0.21167968891653055</v>
      </c>
      <c r="AI41" s="6">
        <f t="shared" si="5"/>
        <v>0.3206207227051921</v>
      </c>
      <c r="AJ41" s="7"/>
      <c r="AK41" s="7"/>
      <c r="AL41" s="6">
        <f t="shared" ref="AL41:AM56" si="28">W41/$Z41</f>
        <v>0.20753230170761425</v>
      </c>
      <c r="AM41" s="7"/>
      <c r="AN41" s="6">
        <f t="shared" ref="AN41:AN64" si="29">Y41/$Z41</f>
        <v>0.26016728667066302</v>
      </c>
      <c r="AO41" s="6">
        <f t="shared" ref="AO41:AO64" si="30">SUM(AH41:AN41)</f>
        <v>1</v>
      </c>
      <c r="AP41" s="7">
        <f t="shared" ref="AP41:AP64" si="31">SUM(AH41:AM41)</f>
        <v>0.73983271332933698</v>
      </c>
      <c r="AQ41" s="7">
        <f t="shared" ref="AQ41:AQ64" si="32">AO41-(AP41+AN41)</f>
        <v>0</v>
      </c>
      <c r="AR41" s="24"/>
      <c r="AS41">
        <f t="shared" ref="AS41:AS64" si="33">AG41</f>
        <v>1989</v>
      </c>
      <c r="AT41" s="1" t="b">
        <f t="shared" ref="AT41:AT64" si="34">AND((S41/$Z41)&gt;0.15,(S41/$Z41)&lt;0.25)</f>
        <v>1</v>
      </c>
      <c r="AU41" s="1" t="b">
        <f t="shared" ref="AU41:AU50" si="35">AND((T41/$Z41)&gt;0.25,(T41/$Z41)&lt;0.35)</f>
        <v>1</v>
      </c>
      <c r="AX41" s="1" t="b">
        <f t="shared" si="8"/>
        <v>1</v>
      </c>
      <c r="AZ41" s="1" t="b">
        <f t="shared" ref="AZ41:AZ64" si="36">AND((Y41/$Z41)&gt;0.25,(Y41/$Z41)&lt;0.35)</f>
        <v>1</v>
      </c>
      <c r="BA41" s="1" t="b">
        <f t="shared" ref="BA41:BA64" si="37">AND((Z41/$Z41)&gt;0.999,(Z41/$Z41)&lt;1.01)</f>
        <v>1</v>
      </c>
      <c r="BC41">
        <f t="shared" ref="BC41:BC64" si="38">AS41</f>
        <v>1989</v>
      </c>
      <c r="BD41" s="2">
        <f t="shared" ref="BD41:BE64" si="39">S41</f>
        <v>27477.169494149995</v>
      </c>
      <c r="BE41" s="2">
        <f t="shared" si="39"/>
        <v>41618.30540379</v>
      </c>
      <c r="BF41" s="2"/>
      <c r="BG41" s="2"/>
      <c r="BH41" s="2">
        <f t="shared" si="9"/>
        <v>26938.816183633753</v>
      </c>
      <c r="BI41" s="2"/>
      <c r="BJ41" s="2">
        <f>Y41</f>
        <v>33771.122157599995</v>
      </c>
      <c r="BK41" s="2">
        <f t="shared" ref="BK41:BK64" si="40">Z41</f>
        <v>129805.41323917375</v>
      </c>
      <c r="BL41" s="2">
        <f t="shared" ref="BL41:BL64" si="41">SUM(BD41:BJ41)-Z41</f>
        <v>0</v>
      </c>
      <c r="BM41" s="2"/>
    </row>
    <row r="42" spans="1:72" x14ac:dyDescent="0.3">
      <c r="A42">
        <f t="shared" si="6"/>
        <v>1990</v>
      </c>
      <c r="B42" s="2">
        <f t="shared" si="10"/>
        <v>26564.927466944217</v>
      </c>
      <c r="C42" s="2">
        <f t="shared" si="11"/>
        <v>35773.014409827694</v>
      </c>
      <c r="D42" s="2"/>
      <c r="E42" s="2"/>
      <c r="F42" s="2">
        <f t="shared" si="12"/>
        <v>23636.117319520254</v>
      </c>
      <c r="G42" s="2"/>
      <c r="H42" s="2">
        <f t="shared" si="13"/>
        <v>36692.324224232398</v>
      </c>
      <c r="I42" s="2">
        <f t="shared" ref="I42:I64" si="42">SUM(B42:H42)</f>
        <v>122666.38342052457</v>
      </c>
      <c r="J42" s="2">
        <f t="shared" si="14"/>
        <v>-12558.137727649184</v>
      </c>
      <c r="K42" s="6">
        <f t="shared" si="15"/>
        <v>-9.2868790519793867E-2</v>
      </c>
      <c r="L42" s="7">
        <f t="shared" si="16"/>
        <v>0.90713120948020609</v>
      </c>
      <c r="N42">
        <f t="shared" si="17"/>
        <v>1990</v>
      </c>
      <c r="O42" s="2">
        <f t="shared" si="18"/>
        <v>5760.5117072669991</v>
      </c>
      <c r="P42" s="2"/>
      <c r="Q42" s="2"/>
      <c r="R42">
        <f t="shared" si="19"/>
        <v>1990</v>
      </c>
      <c r="S42" s="2">
        <f t="shared" si="20"/>
        <v>25124.799540127467</v>
      </c>
      <c r="T42" s="2">
        <f t="shared" si="20"/>
        <v>34332.886483010945</v>
      </c>
      <c r="U42" s="2"/>
      <c r="V42" s="2"/>
      <c r="W42" s="2">
        <f t="shared" si="7"/>
        <v>22195.989392703505</v>
      </c>
      <c r="X42" s="2"/>
      <c r="Y42" s="2">
        <f t="shared" si="21"/>
        <v>35252.196297415649</v>
      </c>
      <c r="Z42" s="2">
        <f t="shared" si="22"/>
        <v>116905.87171325757</v>
      </c>
      <c r="AA42" s="2">
        <f t="shared" si="23"/>
        <v>-12899.541525916182</v>
      </c>
      <c r="AB42" s="6">
        <f t="shared" si="24"/>
        <v>-9.9375990600238329E-2</v>
      </c>
      <c r="AC42" s="7">
        <f t="shared" si="25"/>
        <v>0.90062400939976173</v>
      </c>
      <c r="AD42" s="2">
        <f t="shared" si="26"/>
        <v>0</v>
      </c>
      <c r="AE42" s="2"/>
      <c r="AG42">
        <f t="shared" si="27"/>
        <v>1990</v>
      </c>
      <c r="AH42" s="6">
        <f t="shared" si="5"/>
        <v>0.21491477863278463</v>
      </c>
      <c r="AI42" s="6">
        <f t="shared" si="5"/>
        <v>0.29367974405273151</v>
      </c>
      <c r="AJ42" s="7"/>
      <c r="AK42" s="7"/>
      <c r="AL42" s="6">
        <f t="shared" si="28"/>
        <v>0.18986205797382882</v>
      </c>
      <c r="AM42" s="7"/>
      <c r="AN42" s="6">
        <f t="shared" si="29"/>
        <v>0.30154341934065504</v>
      </c>
      <c r="AO42" s="6">
        <f t="shared" si="30"/>
        <v>1</v>
      </c>
      <c r="AP42" s="7">
        <f t="shared" si="31"/>
        <v>0.69845658065934502</v>
      </c>
      <c r="AQ42" s="7">
        <f t="shared" si="32"/>
        <v>0</v>
      </c>
      <c r="AR42" s="24"/>
      <c r="AS42">
        <f t="shared" si="33"/>
        <v>1990</v>
      </c>
      <c r="AT42" s="1" t="b">
        <f t="shared" si="34"/>
        <v>1</v>
      </c>
      <c r="AU42" s="1" t="b">
        <f t="shared" si="35"/>
        <v>1</v>
      </c>
      <c r="AX42" s="1" t="b">
        <f t="shared" si="8"/>
        <v>1</v>
      </c>
      <c r="AZ42" s="1" t="b">
        <f t="shared" si="36"/>
        <v>1</v>
      </c>
      <c r="BA42" s="1" t="b">
        <f t="shared" si="37"/>
        <v>1</v>
      </c>
      <c r="BC42">
        <f t="shared" si="38"/>
        <v>1990</v>
      </c>
      <c r="BD42" s="2">
        <f t="shared" si="39"/>
        <v>25124.799540127467</v>
      </c>
      <c r="BE42" s="2">
        <f t="shared" si="39"/>
        <v>34332.886483010945</v>
      </c>
      <c r="BF42" s="2"/>
      <c r="BG42" s="2"/>
      <c r="BH42" s="2">
        <f t="shared" si="9"/>
        <v>22195.989392703505</v>
      </c>
      <c r="BI42" s="2"/>
      <c r="BJ42" s="2">
        <f>Y42</f>
        <v>35252.196297415649</v>
      </c>
      <c r="BK42" s="2">
        <f t="shared" si="40"/>
        <v>116905.87171325757</v>
      </c>
      <c r="BL42" s="2">
        <f t="shared" si="41"/>
        <v>0</v>
      </c>
      <c r="BM42" s="2"/>
    </row>
    <row r="43" spans="1:72" x14ac:dyDescent="0.3">
      <c r="A43">
        <f t="shared" si="6"/>
        <v>1991</v>
      </c>
      <c r="B43" s="2">
        <f t="shared" si="10"/>
        <v>32717.513961153989</v>
      </c>
      <c r="C43" s="2">
        <f t="shared" si="11"/>
        <v>48701.199476151029</v>
      </c>
      <c r="D43" s="2"/>
      <c r="E43" s="2"/>
      <c r="F43" s="2">
        <f t="shared" si="12"/>
        <v>24405.822096641066</v>
      </c>
      <c r="G43" s="2"/>
      <c r="H43" s="2">
        <f t="shared" si="13"/>
        <v>40628.156232771536</v>
      </c>
      <c r="I43" s="2">
        <f t="shared" si="42"/>
        <v>146452.69176671765</v>
      </c>
      <c r="J43" s="2">
        <f t="shared" si="14"/>
        <v>23786.30834619308</v>
      </c>
      <c r="K43" s="6">
        <f t="shared" si="15"/>
        <v>0.19391057014087487</v>
      </c>
      <c r="L43" s="7">
        <f t="shared" si="16"/>
        <v>1.1939105701408748</v>
      </c>
      <c r="N43">
        <f t="shared" si="17"/>
        <v>1991</v>
      </c>
      <c r="O43" s="2">
        <f t="shared" si="18"/>
        <v>5933.3270584850088</v>
      </c>
      <c r="P43" s="2"/>
      <c r="Q43" s="2"/>
      <c r="R43">
        <f t="shared" si="19"/>
        <v>1991</v>
      </c>
      <c r="S43" s="2">
        <f t="shared" si="20"/>
        <v>31234.182196532736</v>
      </c>
      <c r="T43" s="2">
        <f t="shared" si="20"/>
        <v>47217.867711529776</v>
      </c>
      <c r="U43" s="2"/>
      <c r="V43" s="2"/>
      <c r="W43" s="2">
        <f t="shared" si="7"/>
        <v>22922.490332019814</v>
      </c>
      <c r="X43" s="2"/>
      <c r="Y43" s="2">
        <f t="shared" si="21"/>
        <v>39144.824468150284</v>
      </c>
      <c r="Z43" s="2">
        <f t="shared" si="22"/>
        <v>140519.36470823264</v>
      </c>
      <c r="AA43" s="2">
        <f t="shared" si="23"/>
        <v>23613.492994975066</v>
      </c>
      <c r="AB43" s="6">
        <f t="shared" si="24"/>
        <v>0.20198722826252366</v>
      </c>
      <c r="AC43" s="7">
        <f t="shared" si="25"/>
        <v>1.2019872282625237</v>
      </c>
      <c r="AD43" s="2">
        <f t="shared" si="26"/>
        <v>0</v>
      </c>
      <c r="AE43" s="2"/>
      <c r="AG43">
        <f t="shared" si="27"/>
        <v>1991</v>
      </c>
      <c r="AH43" s="6">
        <f t="shared" si="5"/>
        <v>0.2222767108390066</v>
      </c>
      <c r="AI43" s="6">
        <f t="shared" si="5"/>
        <v>0.33602391961827177</v>
      </c>
      <c r="AJ43" s="7"/>
      <c r="AK43" s="7"/>
      <c r="AL43" s="6">
        <f t="shared" si="28"/>
        <v>0.16312691407063307</v>
      </c>
      <c r="AM43" s="7"/>
      <c r="AN43" s="6">
        <f t="shared" si="29"/>
        <v>0.27857245547208837</v>
      </c>
      <c r="AO43" s="6">
        <f t="shared" si="30"/>
        <v>0.99999999999999978</v>
      </c>
      <c r="AP43" s="7">
        <f t="shared" si="31"/>
        <v>0.72142754452791147</v>
      </c>
      <c r="AQ43" s="7">
        <f t="shared" si="32"/>
        <v>0</v>
      </c>
      <c r="AR43" s="24"/>
      <c r="AS43">
        <f t="shared" si="33"/>
        <v>1991</v>
      </c>
      <c r="AT43" s="1" t="b">
        <f t="shared" si="34"/>
        <v>1</v>
      </c>
      <c r="AU43" s="1" t="b">
        <f t="shared" si="35"/>
        <v>1</v>
      </c>
      <c r="AX43" s="1" t="b">
        <f t="shared" si="8"/>
        <v>1</v>
      </c>
      <c r="AZ43" s="1" t="b">
        <f t="shared" si="36"/>
        <v>1</v>
      </c>
      <c r="BA43" s="1" t="b">
        <f t="shared" si="37"/>
        <v>1</v>
      </c>
      <c r="BC43">
        <f t="shared" si="38"/>
        <v>1991</v>
      </c>
      <c r="BD43" s="2">
        <f t="shared" si="39"/>
        <v>31234.182196532736</v>
      </c>
      <c r="BE43" s="2">
        <f t="shared" si="39"/>
        <v>47217.867711529776</v>
      </c>
      <c r="BF43" s="2"/>
      <c r="BG43" s="2"/>
      <c r="BH43" s="2">
        <f t="shared" si="9"/>
        <v>22922.490332019814</v>
      </c>
      <c r="BI43" s="2"/>
      <c r="BJ43" s="2">
        <f>Y43</f>
        <v>39144.824468150284</v>
      </c>
      <c r="BK43" s="2">
        <f t="shared" si="40"/>
        <v>140519.36470823264</v>
      </c>
      <c r="BL43" s="2">
        <f t="shared" si="41"/>
        <v>0</v>
      </c>
      <c r="BM43" s="2"/>
    </row>
    <row r="44" spans="1:72" x14ac:dyDescent="0.3">
      <c r="A44">
        <f t="shared" si="6"/>
        <v>1992</v>
      </c>
      <c r="B44" s="2">
        <f t="shared" si="10"/>
        <v>33551.758515515467</v>
      </c>
      <c r="C44" s="2">
        <f t="shared" si="11"/>
        <v>53104.047100449076</v>
      </c>
      <c r="D44" s="2"/>
      <c r="E44" s="2"/>
      <c r="F44" s="2">
        <f t="shared" si="12"/>
        <v>20923.419950164367</v>
      </c>
      <c r="G44" s="2"/>
      <c r="H44" s="2">
        <f t="shared" si="13"/>
        <v>41939.764935176208</v>
      </c>
      <c r="I44" s="2">
        <f t="shared" si="42"/>
        <v>149518.99050130512</v>
      </c>
      <c r="J44" s="2">
        <f t="shared" si="14"/>
        <v>3066.2987345874717</v>
      </c>
      <c r="K44" s="6">
        <f t="shared" si="15"/>
        <v>2.0937127871106215E-2</v>
      </c>
      <c r="L44" s="7">
        <f t="shared" si="16"/>
        <v>1.0209371278711061</v>
      </c>
      <c r="N44">
        <f t="shared" si="17"/>
        <v>1992</v>
      </c>
      <c r="O44" s="2">
        <f t="shared" si="18"/>
        <v>6111.326870239559</v>
      </c>
      <c r="P44" s="2"/>
      <c r="Q44" s="2"/>
      <c r="R44">
        <f t="shared" si="19"/>
        <v>1992</v>
      </c>
      <c r="S44" s="2">
        <f t="shared" si="20"/>
        <v>32023.926797955577</v>
      </c>
      <c r="T44" s="2">
        <f t="shared" si="20"/>
        <v>51576.215382889182</v>
      </c>
      <c r="U44" s="2"/>
      <c r="V44" s="2"/>
      <c r="W44" s="2">
        <f t="shared" si="7"/>
        <v>19395.588232604478</v>
      </c>
      <c r="X44" s="2"/>
      <c r="Y44" s="2">
        <f t="shared" si="21"/>
        <v>40411.933217616315</v>
      </c>
      <c r="Z44" s="2">
        <f t="shared" si="22"/>
        <v>143407.66363106557</v>
      </c>
      <c r="AA44" s="2">
        <f t="shared" si="23"/>
        <v>2888.2989228329388</v>
      </c>
      <c r="AB44" s="6">
        <f t="shared" si="24"/>
        <v>2.0554454746006416E-2</v>
      </c>
      <c r="AC44" s="7">
        <f t="shared" si="25"/>
        <v>1.0205544547460064</v>
      </c>
      <c r="AD44" s="2">
        <f t="shared" si="26"/>
        <v>0</v>
      </c>
      <c r="AE44" s="2"/>
      <c r="AG44">
        <f t="shared" si="27"/>
        <v>1992</v>
      </c>
      <c r="AH44" s="6">
        <f t="shared" si="5"/>
        <v>0.22330694181268579</v>
      </c>
      <c r="AI44" s="38">
        <f t="shared" si="5"/>
        <v>0.35964755353364897</v>
      </c>
      <c r="AJ44" s="7"/>
      <c r="AK44" s="7"/>
      <c r="AL44" s="38">
        <f t="shared" si="28"/>
        <v>0.13524792010071437</v>
      </c>
      <c r="AM44" s="7"/>
      <c r="AN44" s="6">
        <f t="shared" si="29"/>
        <v>0.28179758455295073</v>
      </c>
      <c r="AO44" s="6">
        <f t="shared" si="30"/>
        <v>1</v>
      </c>
      <c r="AP44" s="7">
        <f t="shared" si="31"/>
        <v>0.71820241544704921</v>
      </c>
      <c r="AQ44" s="7">
        <f t="shared" si="32"/>
        <v>0</v>
      </c>
      <c r="AR44" s="24"/>
      <c r="AS44">
        <f t="shared" si="33"/>
        <v>1992</v>
      </c>
      <c r="AT44" s="1" t="b">
        <f t="shared" si="34"/>
        <v>1</v>
      </c>
      <c r="AU44" s="39" t="b">
        <f t="shared" si="35"/>
        <v>0</v>
      </c>
      <c r="AX44" s="39" t="b">
        <f t="shared" si="8"/>
        <v>0</v>
      </c>
      <c r="AZ44" s="1" t="b">
        <f t="shared" si="36"/>
        <v>1</v>
      </c>
      <c r="BA44" s="1" t="b">
        <f t="shared" si="37"/>
        <v>1</v>
      </c>
      <c r="BC44">
        <f t="shared" si="38"/>
        <v>1992</v>
      </c>
      <c r="BD44" s="40">
        <f>$BK44*BD$39</f>
        <v>28681.532726213118</v>
      </c>
      <c r="BE44" s="40">
        <f>$BK44*BE$39</f>
        <v>43022.299089319669</v>
      </c>
      <c r="BF44" s="2"/>
      <c r="BG44" s="2"/>
      <c r="BH44" s="40">
        <f>$BK44*BH$39</f>
        <v>28681.532726213118</v>
      </c>
      <c r="BI44" s="2"/>
      <c r="BJ44" s="40">
        <f>$BK44*BJ$39</f>
        <v>43022.299089319669</v>
      </c>
      <c r="BK44" s="2">
        <f t="shared" si="40"/>
        <v>143407.66363106557</v>
      </c>
      <c r="BL44" s="2">
        <f t="shared" si="41"/>
        <v>0</v>
      </c>
      <c r="BM44" s="2"/>
      <c r="BN44" s="2"/>
      <c r="BO44" s="2"/>
      <c r="BP44" s="2"/>
      <c r="BQ44" s="2"/>
      <c r="BR44" s="2"/>
      <c r="BS44" s="2"/>
      <c r="BT44" s="2"/>
    </row>
    <row r="45" spans="1:72" x14ac:dyDescent="0.3">
      <c r="A45">
        <f t="shared" si="6"/>
        <v>1993</v>
      </c>
      <c r="B45" s="2">
        <f t="shared" si="10"/>
        <v>31518.136312835595</v>
      </c>
      <c r="C45" s="2">
        <f t="shared" si="11"/>
        <v>49256.230227362088</v>
      </c>
      <c r="D45" s="2"/>
      <c r="E45" s="2"/>
      <c r="F45" s="2">
        <f t="shared" si="12"/>
        <v>37427.679315744543</v>
      </c>
      <c r="G45" s="2"/>
      <c r="H45" s="2">
        <f t="shared" si="13"/>
        <v>47186.857641165814</v>
      </c>
      <c r="I45" s="2">
        <f t="shared" si="42"/>
        <v>165388.90349710805</v>
      </c>
      <c r="J45" s="2">
        <f t="shared" si="14"/>
        <v>15869.912995802937</v>
      </c>
      <c r="K45" s="6">
        <f t="shared" si="15"/>
        <v>0.10613978159292356</v>
      </c>
      <c r="L45" s="7">
        <f t="shared" si="16"/>
        <v>1.1061397815929235</v>
      </c>
      <c r="N45">
        <f t="shared" si="17"/>
        <v>1993</v>
      </c>
      <c r="O45" s="2">
        <f t="shared" si="18"/>
        <v>6282.444022606267</v>
      </c>
      <c r="P45" s="2"/>
      <c r="Q45" s="2"/>
      <c r="R45">
        <f t="shared" si="19"/>
        <v>1993</v>
      </c>
      <c r="S45" s="2">
        <f t="shared" si="20"/>
        <v>29947.525307184027</v>
      </c>
      <c r="T45" s="2">
        <f t="shared" si="20"/>
        <v>47685.61922171052</v>
      </c>
      <c r="U45" s="2"/>
      <c r="V45" s="2"/>
      <c r="W45" s="2">
        <f t="shared" si="7"/>
        <v>35857.068310092975</v>
      </c>
      <c r="X45" s="2"/>
      <c r="Y45" s="2">
        <f t="shared" si="21"/>
        <v>45616.246635514246</v>
      </c>
      <c r="Z45" s="2">
        <f t="shared" si="22"/>
        <v>159106.45947450175</v>
      </c>
      <c r="AA45" s="2">
        <f t="shared" si="23"/>
        <v>15698.795843436179</v>
      </c>
      <c r="AB45" s="6">
        <f t="shared" si="24"/>
        <v>0.10946971344448735</v>
      </c>
      <c r="AC45" s="7">
        <f t="shared" si="25"/>
        <v>1.1094697134444873</v>
      </c>
      <c r="AD45" s="2">
        <f t="shared" si="26"/>
        <v>0</v>
      </c>
      <c r="AE45" s="2"/>
      <c r="AG45">
        <f t="shared" si="27"/>
        <v>1993</v>
      </c>
      <c r="AH45" s="6">
        <f t="shared" si="5"/>
        <v>0.188223189718978</v>
      </c>
      <c r="AI45" s="6">
        <f t="shared" si="5"/>
        <v>0.29970888283987346</v>
      </c>
      <c r="AJ45" s="7"/>
      <c r="AK45" s="7"/>
      <c r="AL45" s="6">
        <f t="shared" si="28"/>
        <v>0.22536525813296343</v>
      </c>
      <c r="AM45" s="7"/>
      <c r="AN45" s="6">
        <f t="shared" si="29"/>
        <v>0.28670266930818522</v>
      </c>
      <c r="AO45" s="6">
        <f t="shared" si="30"/>
        <v>1</v>
      </c>
      <c r="AP45" s="7">
        <f t="shared" si="31"/>
        <v>0.71329733069181489</v>
      </c>
      <c r="AQ45" s="7">
        <f t="shared" si="32"/>
        <v>0</v>
      </c>
      <c r="AR45" s="24"/>
      <c r="AS45">
        <f t="shared" si="33"/>
        <v>1993</v>
      </c>
      <c r="AT45" s="1" t="b">
        <f t="shared" si="34"/>
        <v>1</v>
      </c>
      <c r="AU45" s="1" t="b">
        <f t="shared" si="35"/>
        <v>1</v>
      </c>
      <c r="AX45" s="1" t="b">
        <f t="shared" si="8"/>
        <v>1</v>
      </c>
      <c r="AZ45" s="1" t="b">
        <f t="shared" si="36"/>
        <v>1</v>
      </c>
      <c r="BA45" s="1" t="b">
        <f t="shared" si="37"/>
        <v>1</v>
      </c>
      <c r="BC45">
        <f t="shared" si="38"/>
        <v>1993</v>
      </c>
      <c r="BD45" s="2">
        <f t="shared" si="39"/>
        <v>29947.525307184027</v>
      </c>
      <c r="BE45" s="2">
        <f t="shared" si="39"/>
        <v>47685.61922171052</v>
      </c>
      <c r="BF45" s="2"/>
      <c r="BG45" s="2"/>
      <c r="BH45" s="2">
        <f t="shared" si="9"/>
        <v>35857.068310092975</v>
      </c>
      <c r="BI45" s="2"/>
      <c r="BJ45" s="2">
        <f>Y45</f>
        <v>45616.246635514246</v>
      </c>
      <c r="BK45" s="2">
        <f t="shared" si="40"/>
        <v>159106.45947450175</v>
      </c>
      <c r="BL45" s="2">
        <f t="shared" si="41"/>
        <v>0</v>
      </c>
      <c r="BM45" s="2"/>
    </row>
    <row r="46" spans="1:72" x14ac:dyDescent="0.3">
      <c r="A46">
        <f t="shared" si="6"/>
        <v>1994</v>
      </c>
      <c r="B46" s="2">
        <f t="shared" si="10"/>
        <v>30300.906105808801</v>
      </c>
      <c r="C46" s="2">
        <f t="shared" si="11"/>
        <v>46844.444898639544</v>
      </c>
      <c r="D46" s="2"/>
      <c r="E46" s="2"/>
      <c r="F46" s="2">
        <f t="shared" si="12"/>
        <v>37741.357249788365</v>
      </c>
      <c r="G46" s="2"/>
      <c r="H46" s="2">
        <f t="shared" si="13"/>
        <v>44402.854475009568</v>
      </c>
      <c r="I46" s="2">
        <f t="shared" si="42"/>
        <v>159289.56272924627</v>
      </c>
      <c r="J46" s="2">
        <f t="shared" si="14"/>
        <v>-6099.3407678617805</v>
      </c>
      <c r="K46" s="6">
        <f t="shared" si="15"/>
        <v>-3.6878778677968752E-2</v>
      </c>
      <c r="L46" s="7">
        <f t="shared" si="16"/>
        <v>0.96312122132203126</v>
      </c>
      <c r="N46">
        <f t="shared" si="17"/>
        <v>1994</v>
      </c>
      <c r="O46" s="2">
        <f t="shared" si="18"/>
        <v>6445.7875671940301</v>
      </c>
      <c r="P46" s="2"/>
      <c r="Q46" s="2"/>
      <c r="R46">
        <f t="shared" si="19"/>
        <v>1994</v>
      </c>
      <c r="S46" s="2">
        <f t="shared" si="20"/>
        <v>28689.459214010294</v>
      </c>
      <c r="T46" s="2">
        <f t="shared" si="20"/>
        <v>45232.998006841037</v>
      </c>
      <c r="U46" s="2"/>
      <c r="V46" s="2"/>
      <c r="W46" s="2">
        <f t="shared" si="7"/>
        <v>36129.910357989858</v>
      </c>
      <c r="X46" s="2"/>
      <c r="Y46" s="2">
        <f t="shared" si="21"/>
        <v>42791.407583211061</v>
      </c>
      <c r="Z46" s="2">
        <f t="shared" si="22"/>
        <v>152843.77516205225</v>
      </c>
      <c r="AA46" s="2">
        <f t="shared" si="23"/>
        <v>-6262.6843124495063</v>
      </c>
      <c r="AB46" s="6">
        <f t="shared" si="24"/>
        <v>-3.9361596839838912E-2</v>
      </c>
      <c r="AC46" s="7">
        <f t="shared" si="25"/>
        <v>0.96063840316016114</v>
      </c>
      <c r="AD46" s="2">
        <f t="shared" si="26"/>
        <v>0</v>
      </c>
      <c r="AE46" s="2"/>
      <c r="AG46">
        <f t="shared" si="27"/>
        <v>1994</v>
      </c>
      <c r="AH46" s="6">
        <f t="shared" si="5"/>
        <v>0.18770446610332914</v>
      </c>
      <c r="AI46" s="6">
        <f t="shared" si="5"/>
        <v>0.29594269023310149</v>
      </c>
      <c r="AJ46" s="7"/>
      <c r="AK46" s="7"/>
      <c r="AL46" s="6">
        <f t="shared" si="28"/>
        <v>0.23638457189167963</v>
      </c>
      <c r="AM46" s="7"/>
      <c r="AN46" s="6">
        <f t="shared" si="29"/>
        <v>0.27996827177188977</v>
      </c>
      <c r="AO46" s="6">
        <f t="shared" si="30"/>
        <v>1</v>
      </c>
      <c r="AP46" s="7">
        <f t="shared" si="31"/>
        <v>0.72003172822811023</v>
      </c>
      <c r="AQ46" s="7">
        <f t="shared" si="32"/>
        <v>0</v>
      </c>
      <c r="AR46" s="24"/>
      <c r="AS46">
        <f t="shared" si="33"/>
        <v>1994</v>
      </c>
      <c r="AT46" s="1" t="b">
        <f t="shared" si="34"/>
        <v>1</v>
      </c>
      <c r="AU46" s="1" t="b">
        <f t="shared" si="35"/>
        <v>1</v>
      </c>
      <c r="AX46" s="1" t="b">
        <f t="shared" si="8"/>
        <v>1</v>
      </c>
      <c r="AZ46" s="1" t="b">
        <f t="shared" si="36"/>
        <v>1</v>
      </c>
      <c r="BA46" s="1" t="b">
        <f t="shared" si="37"/>
        <v>1</v>
      </c>
      <c r="BC46">
        <f t="shared" si="38"/>
        <v>1994</v>
      </c>
      <c r="BD46" s="2">
        <f t="shared" si="39"/>
        <v>28689.459214010294</v>
      </c>
      <c r="BE46" s="2">
        <f t="shared" si="39"/>
        <v>45232.998006841037</v>
      </c>
      <c r="BF46" s="2"/>
      <c r="BG46" s="2"/>
      <c r="BH46" s="2">
        <f t="shared" si="9"/>
        <v>36129.910357989858</v>
      </c>
      <c r="BI46" s="2"/>
      <c r="BJ46" s="2">
        <f>Y46</f>
        <v>42791.407583211061</v>
      </c>
      <c r="BK46" s="2">
        <f t="shared" si="40"/>
        <v>152843.77516205225</v>
      </c>
      <c r="BL46" s="2">
        <f t="shared" si="41"/>
        <v>0</v>
      </c>
      <c r="BM46" s="2"/>
    </row>
    <row r="47" spans="1:72" x14ac:dyDescent="0.3">
      <c r="A47">
        <f t="shared" si="6"/>
        <v>1995</v>
      </c>
      <c r="B47" s="2">
        <f t="shared" si="10"/>
        <v>39433.66168965715</v>
      </c>
      <c r="C47" s="2">
        <f t="shared" si="11"/>
        <v>60520.394343213098</v>
      </c>
      <c r="D47" s="2"/>
      <c r="E47" s="2"/>
      <c r="F47" s="2">
        <f t="shared" si="12"/>
        <v>39615.001511121562</v>
      </c>
      <c r="G47" s="2"/>
      <c r="H47" s="2">
        <f t="shared" si="13"/>
        <v>50570.885481838828</v>
      </c>
      <c r="I47" s="2">
        <f t="shared" si="42"/>
        <v>190139.94302583067</v>
      </c>
      <c r="J47" s="2">
        <f t="shared" si="14"/>
        <v>30850.380296584393</v>
      </c>
      <c r="K47" s="6">
        <f t="shared" si="15"/>
        <v>0.19367483825052981</v>
      </c>
      <c r="L47" s="7">
        <f t="shared" si="16"/>
        <v>1.1936748382505298</v>
      </c>
      <c r="N47">
        <f t="shared" si="17"/>
        <v>1995</v>
      </c>
      <c r="O47" s="2">
        <f t="shared" si="18"/>
        <v>6606.9322563738806</v>
      </c>
      <c r="P47" s="2"/>
      <c r="Q47" s="2"/>
      <c r="R47">
        <f t="shared" si="19"/>
        <v>1995</v>
      </c>
      <c r="S47" s="2">
        <f t="shared" si="20"/>
        <v>37781.928625563683</v>
      </c>
      <c r="T47" s="2">
        <f t="shared" si="20"/>
        <v>58868.661279119631</v>
      </c>
      <c r="U47" s="2"/>
      <c r="V47" s="2"/>
      <c r="W47" s="2">
        <f t="shared" si="7"/>
        <v>37963.268447028095</v>
      </c>
      <c r="X47" s="2"/>
      <c r="Y47" s="2">
        <f t="shared" si="21"/>
        <v>48919.152417745361</v>
      </c>
      <c r="Z47" s="2">
        <f t="shared" si="22"/>
        <v>183533.01076945677</v>
      </c>
      <c r="AA47" s="2">
        <f t="shared" si="23"/>
        <v>30689.235607404524</v>
      </c>
      <c r="AB47" s="6">
        <f t="shared" si="24"/>
        <v>0.20078825961257718</v>
      </c>
      <c r="AC47" s="7">
        <f t="shared" si="25"/>
        <v>1.2007882596125772</v>
      </c>
      <c r="AD47" s="2">
        <f t="shared" si="26"/>
        <v>0</v>
      </c>
      <c r="AE47" s="2"/>
      <c r="AG47">
        <f t="shared" si="27"/>
        <v>1995</v>
      </c>
      <c r="AH47" s="6">
        <f t="shared" si="5"/>
        <v>0.20585903575146539</v>
      </c>
      <c r="AI47" s="6">
        <f t="shared" si="5"/>
        <v>0.32075244138541886</v>
      </c>
      <c r="AJ47" s="7"/>
      <c r="AK47" s="7"/>
      <c r="AL47" s="6">
        <f t="shared" si="28"/>
        <v>0.20684708591586987</v>
      </c>
      <c r="AM47" s="7"/>
      <c r="AN47" s="6">
        <f t="shared" si="29"/>
        <v>0.26654143694724586</v>
      </c>
      <c r="AO47" s="6">
        <f t="shared" si="30"/>
        <v>1</v>
      </c>
      <c r="AP47" s="7">
        <f t="shared" si="31"/>
        <v>0.73345856305275414</v>
      </c>
      <c r="AQ47" s="7">
        <f t="shared" si="32"/>
        <v>0</v>
      </c>
      <c r="AR47" s="24"/>
      <c r="AS47">
        <f t="shared" si="33"/>
        <v>1995</v>
      </c>
      <c r="AT47" s="1" t="b">
        <f t="shared" si="34"/>
        <v>1</v>
      </c>
      <c r="AU47" s="1" t="b">
        <f t="shared" si="35"/>
        <v>1</v>
      </c>
      <c r="AX47" s="1" t="b">
        <f t="shared" si="8"/>
        <v>1</v>
      </c>
      <c r="AZ47" s="1" t="b">
        <f t="shared" si="36"/>
        <v>1</v>
      </c>
      <c r="BA47" s="1" t="b">
        <f t="shared" si="37"/>
        <v>1</v>
      </c>
      <c r="BC47">
        <f t="shared" si="38"/>
        <v>1995</v>
      </c>
      <c r="BD47" s="2">
        <f t="shared" si="39"/>
        <v>37781.928625563683</v>
      </c>
      <c r="BE47" s="2">
        <f t="shared" si="39"/>
        <v>58868.661279119631</v>
      </c>
      <c r="BF47" s="2"/>
      <c r="BG47" s="2"/>
      <c r="BH47" s="2">
        <f t="shared" si="9"/>
        <v>37963.268447028095</v>
      </c>
      <c r="BI47" s="2"/>
      <c r="BJ47" s="2">
        <f>Y47</f>
        <v>48919.152417745361</v>
      </c>
      <c r="BK47" s="2">
        <f t="shared" si="40"/>
        <v>183533.01076945677</v>
      </c>
      <c r="BL47" s="2">
        <f t="shared" si="41"/>
        <v>0</v>
      </c>
      <c r="BM47" s="2"/>
    </row>
    <row r="48" spans="1:72" x14ac:dyDescent="0.3">
      <c r="A48">
        <f t="shared" si="6"/>
        <v>1996</v>
      </c>
      <c r="B48" s="2">
        <f t="shared" si="10"/>
        <v>46426.433895092661</v>
      </c>
      <c r="C48" s="2">
        <f t="shared" si="11"/>
        <v>69257.21393504586</v>
      </c>
      <c r="D48" s="2"/>
      <c r="E48" s="2"/>
      <c r="F48" s="2">
        <f t="shared" si="12"/>
        <v>41842.734849629895</v>
      </c>
      <c r="G48" s="2"/>
      <c r="H48" s="2">
        <f t="shared" si="13"/>
        <v>50670.458074300645</v>
      </c>
      <c r="I48" s="2">
        <f t="shared" si="42"/>
        <v>208196.84075406907</v>
      </c>
      <c r="J48" s="2">
        <f t="shared" si="14"/>
        <v>18056.8977282384</v>
      </c>
      <c r="K48" s="6">
        <f t="shared" si="15"/>
        <v>9.4966357099335805E-2</v>
      </c>
      <c r="L48" s="7">
        <f t="shared" si="16"/>
        <v>1.0949663570993358</v>
      </c>
      <c r="N48">
        <f t="shared" si="17"/>
        <v>1996</v>
      </c>
      <c r="O48" s="2">
        <f t="shared" si="18"/>
        <v>6831.5679530905927</v>
      </c>
      <c r="P48" s="2"/>
      <c r="Q48" s="2"/>
      <c r="R48">
        <f t="shared" si="19"/>
        <v>1996</v>
      </c>
      <c r="S48" s="2">
        <f t="shared" si="20"/>
        <v>44718.541906820014</v>
      </c>
      <c r="T48" s="2">
        <f t="shared" si="20"/>
        <v>67549.321946773212</v>
      </c>
      <c r="U48" s="2"/>
      <c r="V48" s="2"/>
      <c r="W48" s="2">
        <f t="shared" si="7"/>
        <v>40134.842861357247</v>
      </c>
      <c r="X48" s="2"/>
      <c r="Y48" s="2">
        <f t="shared" si="21"/>
        <v>48962.566086027997</v>
      </c>
      <c r="Z48" s="2">
        <f t="shared" si="22"/>
        <v>201365.27280097848</v>
      </c>
      <c r="AA48" s="2">
        <f t="shared" si="23"/>
        <v>17832.262031521706</v>
      </c>
      <c r="AB48" s="6">
        <f t="shared" si="24"/>
        <v>9.7161060872703334E-2</v>
      </c>
      <c r="AC48" s="7">
        <f t="shared" si="25"/>
        <v>1.0971610608727034</v>
      </c>
      <c r="AD48" s="2">
        <f t="shared" si="26"/>
        <v>0</v>
      </c>
      <c r="AE48" s="2"/>
      <c r="AG48">
        <f t="shared" si="27"/>
        <v>1996</v>
      </c>
      <c r="AH48" s="6">
        <f t="shared" si="5"/>
        <v>0.22207673291818328</v>
      </c>
      <c r="AI48" s="6">
        <f t="shared" si="5"/>
        <v>0.33545666046168898</v>
      </c>
      <c r="AJ48" s="7"/>
      <c r="AK48" s="7"/>
      <c r="AL48" s="6">
        <f t="shared" si="28"/>
        <v>0.19931362693817095</v>
      </c>
      <c r="AM48" s="6"/>
      <c r="AN48" s="38">
        <f t="shared" si="29"/>
        <v>0.24315297968195673</v>
      </c>
      <c r="AO48" s="6">
        <f t="shared" si="30"/>
        <v>1</v>
      </c>
      <c r="AP48" s="7">
        <f t="shared" si="31"/>
        <v>0.7568470203180433</v>
      </c>
      <c r="AQ48" s="7">
        <f t="shared" si="32"/>
        <v>0</v>
      </c>
      <c r="AR48" s="24"/>
      <c r="AS48">
        <f t="shared" si="33"/>
        <v>1996</v>
      </c>
      <c r="AT48" s="1" t="b">
        <f t="shared" si="34"/>
        <v>1</v>
      </c>
      <c r="AU48" s="1" t="b">
        <f t="shared" si="35"/>
        <v>1</v>
      </c>
      <c r="AX48" s="1" t="b">
        <f t="shared" si="8"/>
        <v>1</v>
      </c>
      <c r="AZ48" s="39" t="b">
        <f t="shared" si="36"/>
        <v>0</v>
      </c>
      <c r="BA48" s="1" t="b">
        <f t="shared" si="37"/>
        <v>1</v>
      </c>
      <c r="BC48">
        <f t="shared" si="38"/>
        <v>1996</v>
      </c>
      <c r="BD48" s="40">
        <f>$BK48*BD$39</f>
        <v>40273.054560195698</v>
      </c>
      <c r="BE48" s="40">
        <f>$BK48*BE$39</f>
        <v>60409.58184029354</v>
      </c>
      <c r="BF48" s="2"/>
      <c r="BG48" s="2"/>
      <c r="BH48" s="40">
        <f>$BK48*BH$39</f>
        <v>40273.054560195698</v>
      </c>
      <c r="BI48" s="2"/>
      <c r="BJ48" s="40">
        <f>$BK48*BJ$39</f>
        <v>60409.58184029354</v>
      </c>
      <c r="BK48" s="2">
        <f t="shared" si="40"/>
        <v>201365.27280097848</v>
      </c>
      <c r="BL48" s="2">
        <f t="shared" si="41"/>
        <v>0</v>
      </c>
      <c r="BM48" s="2"/>
    </row>
    <row r="49" spans="1:65" x14ac:dyDescent="0.3">
      <c r="A49">
        <f t="shared" si="6"/>
        <v>1997</v>
      </c>
      <c r="B49" s="2">
        <f t="shared" si="10"/>
        <v>53639.681368724654</v>
      </c>
      <c r="C49" s="2">
        <f t="shared" si="11"/>
        <v>76531.086946012671</v>
      </c>
      <c r="D49" s="2"/>
      <c r="E49" s="2"/>
      <c r="F49" s="2"/>
      <c r="G49" s="2">
        <f>BH48*(1+(G13/100))</f>
        <v>39960.938387354181</v>
      </c>
      <c r="H49" s="2">
        <f t="shared" si="13"/>
        <v>66112.246366017251</v>
      </c>
      <c r="I49" s="2">
        <f t="shared" si="42"/>
        <v>236243.95306810876</v>
      </c>
      <c r="J49" s="2">
        <f t="shared" si="14"/>
        <v>28047.112314039696</v>
      </c>
      <c r="K49" s="6">
        <f t="shared" si="15"/>
        <v>0.13471439918327163</v>
      </c>
      <c r="L49" s="7">
        <f t="shared" si="16"/>
        <v>1.1347143991832715</v>
      </c>
      <c r="N49">
        <f t="shared" si="17"/>
        <v>1997</v>
      </c>
      <c r="O49" s="2">
        <f t="shared" si="18"/>
        <v>6947.704608293132</v>
      </c>
      <c r="P49" s="2"/>
      <c r="Q49" s="2"/>
      <c r="R49">
        <f t="shared" si="19"/>
        <v>1997</v>
      </c>
      <c r="S49" s="2">
        <f t="shared" si="20"/>
        <v>51902.755216651371</v>
      </c>
      <c r="T49" s="2">
        <f t="shared" si="20"/>
        <v>74794.160793939387</v>
      </c>
      <c r="U49" s="2"/>
      <c r="V49" s="2"/>
      <c r="W49" s="2"/>
      <c r="X49" s="2">
        <f>G49-($O49/4)</f>
        <v>38224.012235280898</v>
      </c>
      <c r="Y49" s="2">
        <f t="shared" si="21"/>
        <v>64375.320213943967</v>
      </c>
      <c r="Z49" s="2">
        <f t="shared" si="22"/>
        <v>229296.24845981563</v>
      </c>
      <c r="AA49" s="2">
        <f t="shared" si="23"/>
        <v>27930.975658837153</v>
      </c>
      <c r="AB49" s="6">
        <f t="shared" si="24"/>
        <v>0.13870800694836311</v>
      </c>
      <c r="AC49" s="7">
        <f t="shared" si="25"/>
        <v>1.138708006948363</v>
      </c>
      <c r="AD49" s="2">
        <f t="shared" si="26"/>
        <v>0</v>
      </c>
      <c r="AE49" s="2"/>
      <c r="AG49">
        <f t="shared" si="27"/>
        <v>1997</v>
      </c>
      <c r="AH49" s="6">
        <f t="shared" si="5"/>
        <v>0.22635675710039962</v>
      </c>
      <c r="AI49" s="6">
        <f t="shared" si="5"/>
        <v>0.32619007635899955</v>
      </c>
      <c r="AJ49" s="7"/>
      <c r="AK49" s="7"/>
      <c r="AL49" s="6"/>
      <c r="AM49" s="6">
        <f t="shared" si="28"/>
        <v>0.16670142879367558</v>
      </c>
      <c r="AN49" s="6">
        <f t="shared" si="29"/>
        <v>0.28075173774692525</v>
      </c>
      <c r="AO49" s="6">
        <f t="shared" si="30"/>
        <v>1</v>
      </c>
      <c r="AP49" s="7">
        <f t="shared" si="31"/>
        <v>0.7192482622530747</v>
      </c>
      <c r="AQ49" s="7">
        <f t="shared" si="32"/>
        <v>0</v>
      </c>
      <c r="AR49" s="24"/>
      <c r="AS49">
        <f t="shared" si="33"/>
        <v>1997</v>
      </c>
      <c r="AT49" s="1" t="b">
        <f t="shared" si="34"/>
        <v>1</v>
      </c>
      <c r="AU49" s="1" t="b">
        <f t="shared" si="35"/>
        <v>1</v>
      </c>
      <c r="AX49" s="1"/>
      <c r="AY49" s="1" t="b">
        <f t="shared" ref="AY49:AY64" si="43">AND((X49/$Z49)&gt;0.15,(X49/$Z49)&lt;0.25)</f>
        <v>1</v>
      </c>
      <c r="AZ49" s="1" t="b">
        <f t="shared" si="36"/>
        <v>1</v>
      </c>
      <c r="BA49" s="1" t="b">
        <f t="shared" si="37"/>
        <v>1</v>
      </c>
      <c r="BC49">
        <f t="shared" si="38"/>
        <v>1997</v>
      </c>
      <c r="BD49" s="2">
        <f t="shared" si="39"/>
        <v>51902.755216651371</v>
      </c>
      <c r="BE49" s="2">
        <f t="shared" si="39"/>
        <v>74794.160793939387</v>
      </c>
      <c r="BF49" s="2"/>
      <c r="BG49" s="2"/>
      <c r="BH49" s="2"/>
      <c r="BI49" s="2">
        <f>X49</f>
        <v>38224.012235280898</v>
      </c>
      <c r="BJ49" s="2">
        <f>Y49</f>
        <v>64375.320213943967</v>
      </c>
      <c r="BK49" s="2">
        <f t="shared" si="40"/>
        <v>229296.24845981563</v>
      </c>
      <c r="BL49" s="2">
        <f t="shared" si="41"/>
        <v>0</v>
      </c>
      <c r="BM49" s="2"/>
    </row>
    <row r="50" spans="1:65" x14ac:dyDescent="0.3">
      <c r="A50">
        <f t="shared" si="6"/>
        <v>1998</v>
      </c>
      <c r="B50" s="2">
        <f t="shared" si="10"/>
        <v>66778.084861743657</v>
      </c>
      <c r="C50" s="2">
        <f t="shared" si="11"/>
        <v>81041.717045057158</v>
      </c>
      <c r="D50" s="2"/>
      <c r="E50" s="2"/>
      <c r="F50" s="2"/>
      <c r="G50" s="2">
        <f t="shared" ref="G50:G64" si="44">BI49*(1+(G14/100))</f>
        <v>44188.104864351772</v>
      </c>
      <c r="H50" s="2">
        <f t="shared" si="13"/>
        <v>69898.72268830036</v>
      </c>
      <c r="I50" s="2">
        <f t="shared" si="42"/>
        <v>261906.62945945296</v>
      </c>
      <c r="J50" s="2">
        <f t="shared" si="14"/>
        <v>25662.676391344197</v>
      </c>
      <c r="K50" s="6">
        <f t="shared" si="15"/>
        <v>0.10862786563661034</v>
      </c>
      <c r="L50" s="7">
        <f t="shared" si="16"/>
        <v>1.1086278656366104</v>
      </c>
      <c r="N50">
        <f t="shared" si="17"/>
        <v>1998</v>
      </c>
      <c r="O50" s="2">
        <f t="shared" si="18"/>
        <v>7058.8678820258219</v>
      </c>
      <c r="P50" s="2"/>
      <c r="Q50" s="2"/>
      <c r="R50">
        <f t="shared" si="19"/>
        <v>1998</v>
      </c>
      <c r="S50" s="2">
        <f>B50-($O50/4)</f>
        <v>65013.367891237198</v>
      </c>
      <c r="T50" s="2">
        <f>C50-($O50/4)</f>
        <v>79277.000074550699</v>
      </c>
      <c r="U50" s="2"/>
      <c r="V50" s="2"/>
      <c r="W50" s="2"/>
      <c r="X50" s="2">
        <f>G50-($O50/4)</f>
        <v>42423.387893845313</v>
      </c>
      <c r="Y50" s="2">
        <f>H50-($O50/4)</f>
        <v>68134.005717793902</v>
      </c>
      <c r="Z50" s="2">
        <f t="shared" si="22"/>
        <v>254847.7615774271</v>
      </c>
      <c r="AA50" s="2">
        <f t="shared" si="23"/>
        <v>25551.513117611466</v>
      </c>
      <c r="AB50" s="6">
        <f t="shared" si="24"/>
        <v>0.11143450138953927</v>
      </c>
      <c r="AC50" s="7">
        <f t="shared" si="25"/>
        <v>1.1114345013895393</v>
      </c>
      <c r="AD50" s="2">
        <f t="shared" si="26"/>
        <v>0</v>
      </c>
      <c r="AE50" s="2"/>
      <c r="AG50">
        <f t="shared" si="27"/>
        <v>1998</v>
      </c>
      <c r="AH50" s="38">
        <f t="shared" si="5"/>
        <v>0.25510668600275316</v>
      </c>
      <c r="AI50" s="6">
        <f t="shared" si="5"/>
        <v>0.31107591286598368</v>
      </c>
      <c r="AJ50" s="7"/>
      <c r="AK50" s="7"/>
      <c r="AL50" s="7"/>
      <c r="AM50" s="6">
        <f t="shared" si="28"/>
        <v>0.16646560923767958</v>
      </c>
      <c r="AN50" s="6">
        <f t="shared" si="29"/>
        <v>0.2673517918935836</v>
      </c>
      <c r="AO50" s="6">
        <f t="shared" si="30"/>
        <v>1</v>
      </c>
      <c r="AP50" s="7">
        <f t="shared" si="31"/>
        <v>0.7326482081064164</v>
      </c>
      <c r="AQ50" s="7">
        <f t="shared" si="32"/>
        <v>0</v>
      </c>
      <c r="AR50" s="24"/>
      <c r="AS50">
        <f t="shared" si="33"/>
        <v>1998</v>
      </c>
      <c r="AT50" s="39" t="b">
        <f t="shared" si="34"/>
        <v>0</v>
      </c>
      <c r="AU50" s="1" t="b">
        <f t="shared" si="35"/>
        <v>1</v>
      </c>
      <c r="AY50" s="1" t="b">
        <f t="shared" si="43"/>
        <v>1</v>
      </c>
      <c r="AZ50" s="1" t="b">
        <f t="shared" si="36"/>
        <v>1</v>
      </c>
      <c r="BA50" s="1" t="b">
        <f t="shared" si="37"/>
        <v>1</v>
      </c>
      <c r="BC50">
        <f t="shared" si="38"/>
        <v>1998</v>
      </c>
      <c r="BD50" s="40">
        <f>$BK50*BD$39</f>
        <v>50969.552315485424</v>
      </c>
      <c r="BE50" s="40">
        <f>$BK50*BE$39</f>
        <v>76454.328473228132</v>
      </c>
      <c r="BF50" s="2"/>
      <c r="BG50" s="2"/>
      <c r="BH50" s="2"/>
      <c r="BI50" s="40">
        <f>$BK50*BI$39</f>
        <v>50969.552315485424</v>
      </c>
      <c r="BJ50" s="40">
        <f>$BK50*BJ$39</f>
        <v>76454.328473228132</v>
      </c>
      <c r="BK50" s="2">
        <f t="shared" si="40"/>
        <v>254847.7615774271</v>
      </c>
      <c r="BL50" s="2">
        <f t="shared" si="41"/>
        <v>0</v>
      </c>
      <c r="BM50" s="2"/>
    </row>
    <row r="51" spans="1:65" x14ac:dyDescent="0.3">
      <c r="A51">
        <f t="shared" si="6"/>
        <v>1999</v>
      </c>
      <c r="B51" s="2">
        <f t="shared" ref="B51:B64" si="45">BD50*(1+(B15/100))</f>
        <v>61708.836988358205</v>
      </c>
      <c r="C51" s="2"/>
      <c r="D51" s="2">
        <f>($BE50*0.67)*(1+(D15/100))</f>
        <v>59071.465924868106</v>
      </c>
      <c r="E51" s="2">
        <f>($BE50*0.33)*(1+(E15/100))</f>
        <v>31066.367732050199</v>
      </c>
      <c r="F51" s="2"/>
      <c r="G51" s="2">
        <f t="shared" si="44"/>
        <v>66219.132672755513</v>
      </c>
      <c r="H51" s="2">
        <f t="shared" si="13"/>
        <v>75873.275576831598</v>
      </c>
      <c r="I51" s="2">
        <f t="shared" si="42"/>
        <v>293939.0788948636</v>
      </c>
      <c r="J51" s="2">
        <f t="shared" si="14"/>
        <v>32032.449435410643</v>
      </c>
      <c r="K51" s="6">
        <f t="shared" si="15"/>
        <v>0.12230484391144342</v>
      </c>
      <c r="L51" s="7">
        <f t="shared" si="16"/>
        <v>1.1223048439114434</v>
      </c>
      <c r="N51">
        <f t="shared" si="17"/>
        <v>1999</v>
      </c>
      <c r="O51" s="2">
        <f t="shared" si="18"/>
        <v>7249.4573148405188</v>
      </c>
      <c r="P51" s="2"/>
      <c r="Q51" s="2"/>
      <c r="R51">
        <f t="shared" si="19"/>
        <v>1999</v>
      </c>
      <c r="S51" s="2">
        <f>B51-($O51/5)</f>
        <v>60258.945525390103</v>
      </c>
      <c r="T51" s="2"/>
      <c r="U51" s="2">
        <f>D51-($O51/5)</f>
        <v>57621.574461900003</v>
      </c>
      <c r="V51" s="2">
        <f>E51-($O51/5)</f>
        <v>29616.476269082097</v>
      </c>
      <c r="W51" s="2"/>
      <c r="X51" s="2">
        <f>G51-($O51/5)</f>
        <v>64769.241209787411</v>
      </c>
      <c r="Y51" s="2">
        <f>H51-($O51/5)</f>
        <v>74423.384113863489</v>
      </c>
      <c r="Z51" s="2">
        <f t="shared" si="22"/>
        <v>286689.62158002309</v>
      </c>
      <c r="AA51" s="2">
        <f t="shared" si="23"/>
        <v>31841.860002595989</v>
      </c>
      <c r="AB51" s="6">
        <f t="shared" si="24"/>
        <v>0.12494463284866597</v>
      </c>
      <c r="AC51" s="7">
        <f t="shared" si="25"/>
        <v>1.1249446328486661</v>
      </c>
      <c r="AD51" s="2">
        <f t="shared" si="26"/>
        <v>0</v>
      </c>
      <c r="AE51" s="2"/>
      <c r="AG51">
        <f t="shared" si="27"/>
        <v>1999</v>
      </c>
      <c r="AH51" s="6">
        <f t="shared" si="5"/>
        <v>0.21018879299950574</v>
      </c>
      <c r="AI51" s="7"/>
      <c r="AJ51" s="6">
        <f t="shared" ref="AJ51:AK64" si="46">U51/$Z51</f>
        <v>0.20098939802680024</v>
      </c>
      <c r="AK51" s="6">
        <f t="shared" si="46"/>
        <v>0.10330501713266697</v>
      </c>
      <c r="AL51" s="7"/>
      <c r="AM51" s="6">
        <f t="shared" si="28"/>
        <v>0.22592112282553803</v>
      </c>
      <c r="AN51" s="6">
        <f t="shared" si="29"/>
        <v>0.25959566901548908</v>
      </c>
      <c r="AO51" s="6">
        <f t="shared" si="30"/>
        <v>1</v>
      </c>
      <c r="AP51" s="7">
        <f t="shared" si="31"/>
        <v>0.74040433098451097</v>
      </c>
      <c r="AQ51" s="7">
        <f t="shared" si="32"/>
        <v>0</v>
      </c>
      <c r="AR51" s="24"/>
      <c r="AS51">
        <f t="shared" si="33"/>
        <v>1999</v>
      </c>
      <c r="AT51" s="1" t="b">
        <f t="shared" si="34"/>
        <v>1</v>
      </c>
      <c r="AV51" s="1" t="b">
        <f>AND((U51/$Z51)&gt;0.15,(U51/$Z51)&lt;0.25)</f>
        <v>1</v>
      </c>
      <c r="AW51" s="1" t="b">
        <f>AND((V51/$Z51)&gt;0.05,(V51/$Z51)&lt;0.15)</f>
        <v>1</v>
      </c>
      <c r="AY51" s="1" t="b">
        <f t="shared" si="43"/>
        <v>1</v>
      </c>
      <c r="AZ51" s="1" t="b">
        <f t="shared" si="36"/>
        <v>1</v>
      </c>
      <c r="BA51" s="1" t="b">
        <f t="shared" si="37"/>
        <v>1</v>
      </c>
      <c r="BC51">
        <f t="shared" si="38"/>
        <v>1999</v>
      </c>
      <c r="BD51" s="2">
        <f t="shared" si="39"/>
        <v>60258.945525390103</v>
      </c>
      <c r="BE51" s="2"/>
      <c r="BF51" s="2">
        <f t="shared" ref="BF51:BG64" si="47">U51</f>
        <v>57621.574461900003</v>
      </c>
      <c r="BG51" s="2">
        <f t="shared" si="47"/>
        <v>29616.476269082097</v>
      </c>
      <c r="BH51" s="2"/>
      <c r="BI51" s="2">
        <f>X51</f>
        <v>64769.241209787411</v>
      </c>
      <c r="BJ51" s="2">
        <f t="shared" ref="BJ51:BJ53" si="48">Y51</f>
        <v>74423.384113863489</v>
      </c>
      <c r="BK51" s="2">
        <f t="shared" si="40"/>
        <v>286689.62158002309</v>
      </c>
      <c r="BL51" s="2">
        <f t="shared" si="41"/>
        <v>0</v>
      </c>
      <c r="BM51" s="2"/>
    </row>
    <row r="52" spans="1:65" x14ac:dyDescent="0.3">
      <c r="A52">
        <f t="shared" si="6"/>
        <v>2000</v>
      </c>
      <c r="B52" s="2">
        <f t="shared" si="45"/>
        <v>54799.485060789761</v>
      </c>
      <c r="C52" s="2"/>
      <c r="D52" s="2">
        <f t="shared" ref="D52:D64" si="49">BF51*(1+(D16/100))</f>
        <v>68049.927008014667</v>
      </c>
      <c r="E52" s="2">
        <f t="shared" ref="E52:E64" si="50">BG51*(1+(E16/100))</f>
        <v>28827.197176511061</v>
      </c>
      <c r="F52" s="2"/>
      <c r="G52" s="2">
        <f t="shared" si="44"/>
        <v>54656.17188729121</v>
      </c>
      <c r="H52" s="2">
        <f t="shared" si="13"/>
        <v>82900.207564432552</v>
      </c>
      <c r="I52" s="2">
        <f t="shared" si="42"/>
        <v>289232.98869703925</v>
      </c>
      <c r="J52" s="2">
        <f t="shared" si="14"/>
        <v>-4706.0901978243492</v>
      </c>
      <c r="K52" s="6">
        <f t="shared" si="15"/>
        <v>-1.6010427111352647E-2</v>
      </c>
      <c r="L52" s="7">
        <f t="shared" si="16"/>
        <v>0.9839895728886473</v>
      </c>
      <c r="N52">
        <f t="shared" si="17"/>
        <v>2000</v>
      </c>
      <c r="O52" s="2">
        <f t="shared" si="18"/>
        <v>7495.9388635450969</v>
      </c>
      <c r="P52" s="2"/>
      <c r="Q52" s="2"/>
      <c r="R52">
        <f t="shared" si="19"/>
        <v>2000</v>
      </c>
      <c r="S52" s="2">
        <f t="shared" ref="S52:S64" si="51">B52-($O52/5)</f>
        <v>53300.297288080743</v>
      </c>
      <c r="T52" s="2"/>
      <c r="U52" s="2">
        <f t="shared" ref="U52:V64" si="52">D52-($O52/5)</f>
        <v>66550.739235305649</v>
      </c>
      <c r="V52" s="2">
        <f t="shared" si="52"/>
        <v>27328.009403802043</v>
      </c>
      <c r="W52" s="2"/>
      <c r="X52" s="2">
        <f t="shared" ref="X52:Y64" si="53">G52-($O52/5)</f>
        <v>53156.984114582192</v>
      </c>
      <c r="Y52" s="2">
        <f t="shared" si="53"/>
        <v>81401.019791723535</v>
      </c>
      <c r="Z52" s="2">
        <f t="shared" si="22"/>
        <v>281737.04983349418</v>
      </c>
      <c r="AA52" s="2">
        <f t="shared" si="23"/>
        <v>-4952.5717465289054</v>
      </c>
      <c r="AB52" s="6">
        <f t="shared" si="24"/>
        <v>-1.7275029766456E-2</v>
      </c>
      <c r="AC52" s="7">
        <f t="shared" si="25"/>
        <v>0.98272497023354399</v>
      </c>
      <c r="AD52" s="2">
        <f t="shared" si="26"/>
        <v>0</v>
      </c>
      <c r="AE52" s="2"/>
      <c r="AG52">
        <f t="shared" si="27"/>
        <v>2000</v>
      </c>
      <c r="AH52" s="6">
        <f t="shared" si="5"/>
        <v>0.18918455105418713</v>
      </c>
      <c r="AI52" s="7"/>
      <c r="AJ52" s="6">
        <f t="shared" si="46"/>
        <v>0.23621578800032494</v>
      </c>
      <c r="AK52" s="6">
        <f t="shared" si="46"/>
        <v>9.6998280559666611E-2</v>
      </c>
      <c r="AL52" s="7"/>
      <c r="AM52" s="6">
        <f t="shared" si="28"/>
        <v>0.18867587399668528</v>
      </c>
      <c r="AN52" s="6">
        <f t="shared" si="29"/>
        <v>0.28892550638913594</v>
      </c>
      <c r="AO52" s="6">
        <f t="shared" si="30"/>
        <v>0.99999999999999989</v>
      </c>
      <c r="AP52" s="7">
        <f t="shared" si="31"/>
        <v>0.71107449361086394</v>
      </c>
      <c r="AQ52" s="7">
        <f t="shared" si="32"/>
        <v>0</v>
      </c>
      <c r="AR52" s="24"/>
      <c r="AS52">
        <f t="shared" si="33"/>
        <v>2000</v>
      </c>
      <c r="AT52" s="1" t="b">
        <f t="shared" si="34"/>
        <v>1</v>
      </c>
      <c r="AV52" s="1" t="b">
        <f t="shared" ref="AV52:AV64" si="54">AND((U52/$Z52)&gt;0.15,(U52/$Z52)&lt;0.25)</f>
        <v>1</v>
      </c>
      <c r="AW52" s="1" t="b">
        <f t="shared" ref="AW52:AW64" si="55">AND((V52/$Z52)&gt;0.05,(V52/$Z52)&lt;0.15)</f>
        <v>1</v>
      </c>
      <c r="AY52" s="1" t="b">
        <f t="shared" si="43"/>
        <v>1</v>
      </c>
      <c r="AZ52" s="1" t="b">
        <f t="shared" si="36"/>
        <v>1</v>
      </c>
      <c r="BA52" s="1" t="b">
        <f t="shared" si="37"/>
        <v>1</v>
      </c>
      <c r="BC52">
        <f t="shared" si="38"/>
        <v>2000</v>
      </c>
      <c r="BD52" s="2">
        <f t="shared" si="39"/>
        <v>53300.297288080743</v>
      </c>
      <c r="BE52" s="2"/>
      <c r="BF52" s="2">
        <f t="shared" si="47"/>
        <v>66550.739235305649</v>
      </c>
      <c r="BG52" s="2">
        <f t="shared" si="47"/>
        <v>27328.009403802043</v>
      </c>
      <c r="BH52" s="2"/>
      <c r="BI52" s="2">
        <f>X52</f>
        <v>53156.984114582192</v>
      </c>
      <c r="BJ52" s="2">
        <f t="shared" si="48"/>
        <v>81401.019791723535</v>
      </c>
      <c r="BK52" s="2">
        <f t="shared" si="40"/>
        <v>281737.04983349418</v>
      </c>
      <c r="BL52" s="2">
        <f t="shared" si="41"/>
        <v>0</v>
      </c>
      <c r="BM52" s="2"/>
    </row>
    <row r="53" spans="1:65" x14ac:dyDescent="0.3">
      <c r="A53">
        <f t="shared" si="6"/>
        <v>2001</v>
      </c>
      <c r="B53" s="2">
        <f t="shared" si="45"/>
        <v>46893.601554053435</v>
      </c>
      <c r="C53" s="2"/>
      <c r="D53" s="2">
        <f t="shared" si="49"/>
        <v>66218.651046521467</v>
      </c>
      <c r="E53" s="2">
        <f t="shared" si="50"/>
        <v>28175.177695319904</v>
      </c>
      <c r="F53" s="2"/>
      <c r="G53" s="2">
        <f t="shared" si="44"/>
        <v>42444.257105970442</v>
      </c>
      <c r="H53" s="2">
        <f t="shared" si="13"/>
        <v>88263.125760165829</v>
      </c>
      <c r="I53" s="2">
        <f t="shared" si="42"/>
        <v>271994.81316203106</v>
      </c>
      <c r="J53" s="2">
        <f t="shared" si="14"/>
        <v>-17238.175535008195</v>
      </c>
      <c r="K53" s="6">
        <f t="shared" si="15"/>
        <v>-5.9599617639274682E-2</v>
      </c>
      <c r="L53" s="7">
        <f t="shared" si="16"/>
        <v>0.94040038236072532</v>
      </c>
      <c r="N53">
        <f t="shared" si="17"/>
        <v>2001</v>
      </c>
      <c r="O53" s="2">
        <f t="shared" si="18"/>
        <v>7615.8738853618188</v>
      </c>
      <c r="P53" s="2"/>
      <c r="Q53" s="2"/>
      <c r="R53">
        <f t="shared" si="19"/>
        <v>2001</v>
      </c>
      <c r="S53" s="2">
        <f t="shared" si="51"/>
        <v>45370.426776981069</v>
      </c>
      <c r="T53" s="2"/>
      <c r="U53" s="2">
        <f t="shared" si="52"/>
        <v>64695.4762694491</v>
      </c>
      <c r="V53" s="2">
        <f t="shared" si="52"/>
        <v>26652.002918247541</v>
      </c>
      <c r="W53" s="2"/>
      <c r="X53" s="2">
        <f t="shared" si="53"/>
        <v>40921.082328898076</v>
      </c>
      <c r="Y53" s="2">
        <f t="shared" si="53"/>
        <v>86739.950983093469</v>
      </c>
      <c r="Z53" s="2">
        <f t="shared" si="22"/>
        <v>264378.93927666929</v>
      </c>
      <c r="AA53" s="2">
        <f t="shared" si="23"/>
        <v>-17358.110556824889</v>
      </c>
      <c r="AB53" s="6">
        <f t="shared" si="24"/>
        <v>-6.1611032581918086E-2</v>
      </c>
      <c r="AC53" s="7">
        <f t="shared" si="25"/>
        <v>0.93838896741808187</v>
      </c>
      <c r="AD53" s="2">
        <f t="shared" si="26"/>
        <v>0</v>
      </c>
      <c r="AE53" s="2"/>
      <c r="AG53">
        <f t="shared" si="27"/>
        <v>2001</v>
      </c>
      <c r="AH53" s="6">
        <f t="shared" si="5"/>
        <v>0.17161135036365918</v>
      </c>
      <c r="AI53" s="7"/>
      <c r="AJ53" s="6">
        <f t="shared" si="46"/>
        <v>0.24470737512773694</v>
      </c>
      <c r="AK53" s="6">
        <f t="shared" si="46"/>
        <v>0.1008098564551564</v>
      </c>
      <c r="AL53" s="7"/>
      <c r="AM53" s="6">
        <f t="shared" si="28"/>
        <v>0.15478192945647107</v>
      </c>
      <c r="AN53" s="59">
        <f t="shared" si="29"/>
        <v>0.32808948859697629</v>
      </c>
      <c r="AO53" s="6">
        <f t="shared" si="30"/>
        <v>0.99999999999999989</v>
      </c>
      <c r="AP53" s="7">
        <f t="shared" si="31"/>
        <v>0.6719105114030236</v>
      </c>
      <c r="AQ53" s="7">
        <f t="shared" si="32"/>
        <v>0</v>
      </c>
      <c r="AR53" s="24"/>
      <c r="AS53">
        <f t="shared" si="33"/>
        <v>2001</v>
      </c>
      <c r="AT53" s="1" t="b">
        <f t="shared" si="34"/>
        <v>1</v>
      </c>
      <c r="AV53" s="1" t="b">
        <f t="shared" si="54"/>
        <v>1</v>
      </c>
      <c r="AW53" s="1" t="b">
        <f t="shared" si="55"/>
        <v>1</v>
      </c>
      <c r="AY53" s="1" t="b">
        <f t="shared" si="43"/>
        <v>1</v>
      </c>
      <c r="AZ53" s="1" t="b">
        <f t="shared" si="36"/>
        <v>1</v>
      </c>
      <c r="BA53" s="1" t="b">
        <f t="shared" si="37"/>
        <v>1</v>
      </c>
      <c r="BC53">
        <f t="shared" si="38"/>
        <v>2001</v>
      </c>
      <c r="BD53" s="2">
        <f t="shared" si="39"/>
        <v>45370.426776981069</v>
      </c>
      <c r="BE53" s="2"/>
      <c r="BF53" s="2">
        <f t="shared" si="47"/>
        <v>64695.4762694491</v>
      </c>
      <c r="BG53" s="2">
        <f t="shared" si="47"/>
        <v>26652.002918247541</v>
      </c>
      <c r="BH53" s="2"/>
      <c r="BI53" s="2">
        <f>X53</f>
        <v>40921.082328898076</v>
      </c>
      <c r="BJ53" s="2">
        <f t="shared" si="48"/>
        <v>86739.950983093469</v>
      </c>
      <c r="BK53" s="2">
        <f t="shared" si="40"/>
        <v>264378.93927666929</v>
      </c>
      <c r="BL53" s="2">
        <f t="shared" si="41"/>
        <v>0</v>
      </c>
      <c r="BM53" s="2"/>
    </row>
    <row r="54" spans="1:65" x14ac:dyDescent="0.3">
      <c r="A54">
        <f t="shared" si="6"/>
        <v>2002</v>
      </c>
      <c r="B54" s="2">
        <f t="shared" si="45"/>
        <v>35320.877245879761</v>
      </c>
      <c r="C54" s="2"/>
      <c r="D54" s="2">
        <f t="shared" si="49"/>
        <v>55244.761096007976</v>
      </c>
      <c r="E54" s="2">
        <f t="shared" si="50"/>
        <v>21315.738893956019</v>
      </c>
      <c r="F54" s="2"/>
      <c r="G54" s="2">
        <f t="shared" si="44"/>
        <v>34748.955481230376</v>
      </c>
      <c r="H54" s="2">
        <f t="shared" si="13"/>
        <v>93904.670934296984</v>
      </c>
      <c r="I54" s="2">
        <f t="shared" si="42"/>
        <v>240535.00365137111</v>
      </c>
      <c r="J54" s="2">
        <f t="shared" si="14"/>
        <v>-31459.80951065995</v>
      </c>
      <c r="K54" s="6">
        <f t="shared" si="15"/>
        <v>-0.1156632699900748</v>
      </c>
      <c r="L54" s="7">
        <f t="shared" si="16"/>
        <v>0.88433673000992519</v>
      </c>
      <c r="N54">
        <f t="shared" si="17"/>
        <v>2002</v>
      </c>
      <c r="O54" s="2">
        <f t="shared" si="18"/>
        <v>7806.2707324958637</v>
      </c>
      <c r="P54" s="2"/>
      <c r="Q54" s="2"/>
      <c r="R54">
        <f t="shared" si="19"/>
        <v>2002</v>
      </c>
      <c r="S54" s="2">
        <f t="shared" si="51"/>
        <v>33759.623099380588</v>
      </c>
      <c r="T54" s="2"/>
      <c r="U54" s="2">
        <f t="shared" si="52"/>
        <v>53683.506949508803</v>
      </c>
      <c r="V54" s="2">
        <f t="shared" si="52"/>
        <v>19754.484747456845</v>
      </c>
      <c r="W54" s="2"/>
      <c r="X54" s="2">
        <f t="shared" si="53"/>
        <v>33187.701334731202</v>
      </c>
      <c r="Y54" s="2">
        <f t="shared" si="53"/>
        <v>92343.416787797818</v>
      </c>
      <c r="Z54" s="2">
        <f t="shared" si="22"/>
        <v>232728.73291887523</v>
      </c>
      <c r="AA54" s="2">
        <f t="shared" si="23"/>
        <v>-31650.206357794057</v>
      </c>
      <c r="AB54" s="6">
        <f t="shared" si="24"/>
        <v>-0.119715308807834</v>
      </c>
      <c r="AC54" s="7">
        <f t="shared" si="25"/>
        <v>0.88028469119216601</v>
      </c>
      <c r="AD54" s="2">
        <f t="shared" si="26"/>
        <v>0</v>
      </c>
      <c r="AE54" s="2"/>
      <c r="AG54">
        <f t="shared" si="27"/>
        <v>2002</v>
      </c>
      <c r="AH54" s="6">
        <f t="shared" si="5"/>
        <v>0.14505997036106644</v>
      </c>
      <c r="AI54" s="7"/>
      <c r="AJ54" s="6">
        <f t="shared" si="46"/>
        <v>0.2306698716407391</v>
      </c>
      <c r="AK54" s="6">
        <f t="shared" si="46"/>
        <v>8.4882019077304388E-2</v>
      </c>
      <c r="AL54" s="7"/>
      <c r="AM54" s="38">
        <f t="shared" si="28"/>
        <v>0.14260250944733927</v>
      </c>
      <c r="AN54" s="38">
        <f t="shared" si="29"/>
        <v>0.39678562947355089</v>
      </c>
      <c r="AO54" s="6">
        <f t="shared" si="30"/>
        <v>1</v>
      </c>
      <c r="AP54" s="7">
        <f t="shared" si="31"/>
        <v>0.60321437052644922</v>
      </c>
      <c r="AQ54" s="7">
        <f t="shared" si="32"/>
        <v>0</v>
      </c>
      <c r="AR54" s="24"/>
      <c r="AS54">
        <f t="shared" si="33"/>
        <v>2002</v>
      </c>
      <c r="AT54" s="39" t="b">
        <f t="shared" si="34"/>
        <v>0</v>
      </c>
      <c r="AV54" s="1" t="b">
        <f t="shared" si="54"/>
        <v>1</v>
      </c>
      <c r="AW54" s="1" t="b">
        <f t="shared" si="55"/>
        <v>1</v>
      </c>
      <c r="AY54" s="39" t="b">
        <f t="shared" si="43"/>
        <v>0</v>
      </c>
      <c r="AZ54" s="39" t="b">
        <f t="shared" si="36"/>
        <v>0</v>
      </c>
      <c r="BA54" s="1" t="b">
        <f t="shared" si="37"/>
        <v>1</v>
      </c>
      <c r="BC54">
        <f t="shared" si="38"/>
        <v>2002</v>
      </c>
      <c r="BD54" s="40">
        <f>$BK54*BD$39</f>
        <v>46545.74658377505</v>
      </c>
      <c r="BE54" s="2"/>
      <c r="BF54" s="40">
        <f t="shared" ref="BF54:BG55" si="56">$BK54*BF$39</f>
        <v>46545.74658377505</v>
      </c>
      <c r="BG54" s="40">
        <f t="shared" si="56"/>
        <v>23272.873291887525</v>
      </c>
      <c r="BH54" s="2"/>
      <c r="BI54" s="40">
        <f>$BK54*BI$39</f>
        <v>46545.74658377505</v>
      </c>
      <c r="BJ54" s="40">
        <f t="shared" ref="BJ54:BJ55" si="57">$BK54*BJ$39</f>
        <v>69818.619875662567</v>
      </c>
      <c r="BK54" s="2">
        <f t="shared" si="40"/>
        <v>232728.73291887523</v>
      </c>
      <c r="BL54" s="2">
        <f t="shared" si="41"/>
        <v>0</v>
      </c>
      <c r="BM54" s="2"/>
    </row>
    <row r="55" spans="1:65" x14ac:dyDescent="0.3">
      <c r="A55">
        <f t="shared" si="6"/>
        <v>2003</v>
      </c>
      <c r="B55" s="2">
        <f t="shared" si="45"/>
        <v>59811.284360150938</v>
      </c>
      <c r="C55" s="2"/>
      <c r="D55" s="2">
        <f t="shared" si="49"/>
        <v>62437.395382407529</v>
      </c>
      <c r="E55" s="2">
        <f t="shared" si="50"/>
        <v>33891.819917509965</v>
      </c>
      <c r="F55" s="2"/>
      <c r="G55" s="2">
        <f t="shared" si="44"/>
        <v>65322.300755669901</v>
      </c>
      <c r="H55" s="2">
        <f t="shared" si="13"/>
        <v>72590.419084726382</v>
      </c>
      <c r="I55" s="2">
        <f t="shared" si="42"/>
        <v>294053.21950046468</v>
      </c>
      <c r="J55" s="2">
        <f t="shared" si="14"/>
        <v>53518.215849093569</v>
      </c>
      <c r="K55" s="6">
        <f t="shared" si="15"/>
        <v>0.22249658069169137</v>
      </c>
      <c r="L55" s="7">
        <f t="shared" si="16"/>
        <v>1.2224965806916914</v>
      </c>
      <c r="N55">
        <f t="shared" si="17"/>
        <v>2003</v>
      </c>
      <c r="O55" s="2">
        <f t="shared" si="18"/>
        <v>7962.3961471457815</v>
      </c>
      <c r="P55" s="2"/>
      <c r="Q55" s="2"/>
      <c r="R55">
        <f t="shared" si="19"/>
        <v>2003</v>
      </c>
      <c r="S55" s="2">
        <f t="shared" si="51"/>
        <v>58218.805130721783</v>
      </c>
      <c r="T55" s="2"/>
      <c r="U55" s="2">
        <f t="shared" si="52"/>
        <v>60844.916152978374</v>
      </c>
      <c r="V55" s="2">
        <f t="shared" si="52"/>
        <v>32299.340688080811</v>
      </c>
      <c r="W55" s="2"/>
      <c r="X55" s="2">
        <f t="shared" si="53"/>
        <v>63729.821526240747</v>
      </c>
      <c r="Y55" s="2">
        <f t="shared" si="53"/>
        <v>70997.939855297227</v>
      </c>
      <c r="Z55" s="2">
        <f t="shared" si="22"/>
        <v>286090.8233533189</v>
      </c>
      <c r="AA55" s="2">
        <f t="shared" si="23"/>
        <v>53362.090434443671</v>
      </c>
      <c r="AB55" s="6">
        <f t="shared" si="24"/>
        <v>0.22928879371781169</v>
      </c>
      <c r="AC55" s="7">
        <f t="shared" si="25"/>
        <v>1.2292887937178116</v>
      </c>
      <c r="AD55" s="2">
        <f t="shared" si="26"/>
        <v>0</v>
      </c>
      <c r="AE55" s="2"/>
      <c r="AG55">
        <f t="shared" si="27"/>
        <v>2003</v>
      </c>
      <c r="AH55" s="6">
        <f t="shared" ref="AH55:AH64" si="58">S55/$Z55</f>
        <v>0.20349763214467814</v>
      </c>
      <c r="AI55" s="7"/>
      <c r="AJ55" s="6">
        <f t="shared" si="46"/>
        <v>0.21267692350214112</v>
      </c>
      <c r="AK55" s="6">
        <f t="shared" si="46"/>
        <v>0.11289890500329502</v>
      </c>
      <c r="AL55" s="7"/>
      <c r="AM55" s="6">
        <f t="shared" si="28"/>
        <v>0.22276080294800349</v>
      </c>
      <c r="AN55" s="38">
        <f t="shared" si="29"/>
        <v>0.24816573640188236</v>
      </c>
      <c r="AO55" s="6">
        <f t="shared" si="30"/>
        <v>1.0000000000000002</v>
      </c>
      <c r="AP55" s="7">
        <f t="shared" si="31"/>
        <v>0.75183426359811778</v>
      </c>
      <c r="AQ55" s="7">
        <f t="shared" si="32"/>
        <v>0</v>
      </c>
      <c r="AR55" s="24"/>
      <c r="AS55">
        <f t="shared" si="33"/>
        <v>2003</v>
      </c>
      <c r="AT55" s="1" t="b">
        <f t="shared" si="34"/>
        <v>1</v>
      </c>
      <c r="AV55" s="1" t="b">
        <f t="shared" si="54"/>
        <v>1</v>
      </c>
      <c r="AW55" s="1" t="b">
        <f t="shared" si="55"/>
        <v>1</v>
      </c>
      <c r="AY55" s="1" t="b">
        <f t="shared" si="43"/>
        <v>1</v>
      </c>
      <c r="AZ55" s="39" t="b">
        <f t="shared" si="36"/>
        <v>0</v>
      </c>
      <c r="BA55" s="1" t="b">
        <f t="shared" si="37"/>
        <v>1</v>
      </c>
      <c r="BC55">
        <f t="shared" si="38"/>
        <v>2003</v>
      </c>
      <c r="BD55" s="40">
        <f>$BK55*BD$39</f>
        <v>57218.164670663784</v>
      </c>
      <c r="BE55" s="2"/>
      <c r="BF55" s="40">
        <f t="shared" si="56"/>
        <v>57218.164670663784</v>
      </c>
      <c r="BG55" s="40">
        <f t="shared" si="56"/>
        <v>28609.082335331892</v>
      </c>
      <c r="BH55" s="2"/>
      <c r="BI55" s="40">
        <f>$BK55*BI$39</f>
        <v>57218.164670663784</v>
      </c>
      <c r="BJ55" s="40">
        <f t="shared" si="57"/>
        <v>85827.247005995669</v>
      </c>
      <c r="BK55" s="2">
        <f t="shared" si="40"/>
        <v>286090.8233533189</v>
      </c>
      <c r="BL55" s="2">
        <f t="shared" si="41"/>
        <v>0</v>
      </c>
      <c r="BM55" s="2"/>
    </row>
    <row r="56" spans="1:65" x14ac:dyDescent="0.3">
      <c r="A56">
        <f t="shared" si="6"/>
        <v>2004</v>
      </c>
      <c r="B56" s="2">
        <f t="shared" si="45"/>
        <v>63363.395556293071</v>
      </c>
      <c r="C56" s="2"/>
      <c r="D56" s="2">
        <f t="shared" si="49"/>
        <v>68863.777726083979</v>
      </c>
      <c r="E56" s="2">
        <f t="shared" si="50"/>
        <v>34301.431447592884</v>
      </c>
      <c r="F56" s="2"/>
      <c r="G56" s="2">
        <f t="shared" si="44"/>
        <v>69140.713643089999</v>
      </c>
      <c r="H56" s="2">
        <f t="shared" si="13"/>
        <v>89466.322279049884</v>
      </c>
      <c r="I56" s="2">
        <f t="shared" si="42"/>
        <v>325135.64065210981</v>
      </c>
      <c r="J56" s="2">
        <f>I56-I55</f>
        <v>31082.421151645132</v>
      </c>
      <c r="K56" s="6">
        <f>(J56/I55)</f>
        <v>0.10570338663337102</v>
      </c>
      <c r="L56" s="7">
        <f t="shared" si="16"/>
        <v>1.105703386633371</v>
      </c>
      <c r="N56">
        <f t="shared" si="17"/>
        <v>2004</v>
      </c>
      <c r="O56" s="2">
        <f t="shared" si="18"/>
        <v>8225.1552200015922</v>
      </c>
      <c r="P56" s="2"/>
      <c r="Q56" s="2"/>
      <c r="R56">
        <f t="shared" si="19"/>
        <v>2004</v>
      </c>
      <c r="S56" s="2">
        <f t="shared" si="51"/>
        <v>61718.364512292756</v>
      </c>
      <c r="T56" s="2"/>
      <c r="U56" s="2">
        <f t="shared" si="52"/>
        <v>67218.746682083656</v>
      </c>
      <c r="V56" s="2">
        <f t="shared" si="52"/>
        <v>32656.400403592565</v>
      </c>
      <c r="W56" s="2"/>
      <c r="X56" s="2">
        <f t="shared" si="53"/>
        <v>67495.682599089676</v>
      </c>
      <c r="Y56" s="2">
        <f t="shared" si="53"/>
        <v>87821.291235049561</v>
      </c>
      <c r="Z56" s="2">
        <f t="shared" si="22"/>
        <v>316910.48543210822</v>
      </c>
      <c r="AA56" s="2">
        <f>Z56-Z55</f>
        <v>30819.662078789319</v>
      </c>
      <c r="AB56" s="6">
        <f>(AA56/Z55)</f>
        <v>0.10772684603283268</v>
      </c>
      <c r="AC56" s="7">
        <f t="shared" si="25"/>
        <v>1.1077268460328327</v>
      </c>
      <c r="AD56" s="2">
        <f t="shared" si="26"/>
        <v>0</v>
      </c>
      <c r="AE56" s="2"/>
      <c r="AG56">
        <f t="shared" si="27"/>
        <v>2004</v>
      </c>
      <c r="AH56" s="6">
        <f t="shared" si="58"/>
        <v>0.19475014980378327</v>
      </c>
      <c r="AI56" s="7"/>
      <c r="AJ56" s="6">
        <f t="shared" si="46"/>
        <v>0.21210641418326923</v>
      </c>
      <c r="AK56" s="6">
        <f t="shared" si="46"/>
        <v>0.10304613417591874</v>
      </c>
      <c r="AL56" s="7"/>
      <c r="AM56" s="6">
        <f t="shared" si="28"/>
        <v>0.21298027582476214</v>
      </c>
      <c r="AN56" s="6">
        <f t="shared" si="29"/>
        <v>0.27711702601226657</v>
      </c>
      <c r="AO56" s="6">
        <f t="shared" si="30"/>
        <v>1</v>
      </c>
      <c r="AP56" s="7">
        <f t="shared" si="31"/>
        <v>0.72288297398773338</v>
      </c>
      <c r="AQ56" s="7">
        <f t="shared" si="32"/>
        <v>0</v>
      </c>
      <c r="AR56" s="24"/>
      <c r="AS56">
        <f t="shared" si="33"/>
        <v>2004</v>
      </c>
      <c r="AT56" s="1" t="b">
        <f t="shared" si="34"/>
        <v>1</v>
      </c>
      <c r="AV56" s="1" t="b">
        <f t="shared" si="54"/>
        <v>1</v>
      </c>
      <c r="AW56" s="1" t="b">
        <f t="shared" si="55"/>
        <v>1</v>
      </c>
      <c r="AY56" s="1" t="b">
        <f t="shared" si="43"/>
        <v>1</v>
      </c>
      <c r="AZ56" s="1" t="b">
        <f t="shared" si="36"/>
        <v>1</v>
      </c>
      <c r="BA56" s="1" t="b">
        <f t="shared" si="37"/>
        <v>1</v>
      </c>
      <c r="BC56">
        <f t="shared" si="38"/>
        <v>2004</v>
      </c>
      <c r="BD56" s="2">
        <f t="shared" si="39"/>
        <v>61718.364512292756</v>
      </c>
      <c r="BE56" s="2"/>
      <c r="BF56" s="2">
        <f t="shared" si="47"/>
        <v>67218.746682083656</v>
      </c>
      <c r="BG56" s="2">
        <f t="shared" si="47"/>
        <v>32656.400403592565</v>
      </c>
      <c r="BH56" s="2"/>
      <c r="BI56" s="2">
        <f>X56</f>
        <v>67495.682599089676</v>
      </c>
      <c r="BJ56" s="2">
        <f>Y56</f>
        <v>87821.291235049561</v>
      </c>
      <c r="BK56" s="2">
        <f t="shared" si="40"/>
        <v>316910.48543210822</v>
      </c>
      <c r="BL56" s="2">
        <f t="shared" si="41"/>
        <v>0</v>
      </c>
      <c r="BM56" s="2"/>
    </row>
    <row r="57" spans="1:65" x14ac:dyDescent="0.3">
      <c r="A57">
        <f t="shared" si="6"/>
        <v>2005</v>
      </c>
      <c r="B57" s="2">
        <f t="shared" si="45"/>
        <v>64662.330499529126</v>
      </c>
      <c r="C57" s="2"/>
      <c r="D57" s="2">
        <f t="shared" si="49"/>
        <v>76582.990282364728</v>
      </c>
      <c r="E57" s="2">
        <f t="shared" si="50"/>
        <v>35060.891165309091</v>
      </c>
      <c r="F57" s="2"/>
      <c r="G57" s="2">
        <f t="shared" si="44"/>
        <v>78005.435336593931</v>
      </c>
      <c r="H57" s="2">
        <f t="shared" si="13"/>
        <v>89929.002224690747</v>
      </c>
      <c r="I57" s="2">
        <f t="shared" si="42"/>
        <v>344240.64950848761</v>
      </c>
      <c r="J57" s="2">
        <f t="shared" si="14"/>
        <v>19105.008856377797</v>
      </c>
      <c r="K57" s="6">
        <f t="shared" si="15"/>
        <v>5.8760118755543829E-2</v>
      </c>
      <c r="L57" s="7">
        <f t="shared" si="16"/>
        <v>1.0587601187555438</v>
      </c>
      <c r="N57">
        <f t="shared" si="17"/>
        <v>2005</v>
      </c>
      <c r="O57" s="2">
        <f t="shared" si="18"/>
        <v>8496.5853422616437</v>
      </c>
      <c r="P57" s="2"/>
      <c r="Q57" s="2"/>
      <c r="R57">
        <f t="shared" si="19"/>
        <v>2005</v>
      </c>
      <c r="S57" s="2">
        <f t="shared" si="51"/>
        <v>62963.013431076797</v>
      </c>
      <c r="T57" s="2"/>
      <c r="U57" s="2">
        <f t="shared" si="52"/>
        <v>74883.673213912392</v>
      </c>
      <c r="V57" s="2">
        <f t="shared" si="52"/>
        <v>33361.574096856762</v>
      </c>
      <c r="W57" s="2"/>
      <c r="X57" s="2">
        <f t="shared" si="53"/>
        <v>76306.118268141596</v>
      </c>
      <c r="Y57" s="2">
        <f t="shared" si="53"/>
        <v>88229.685156238411</v>
      </c>
      <c r="Z57" s="2">
        <f t="shared" si="22"/>
        <v>335744.06416622596</v>
      </c>
      <c r="AA57" s="2">
        <f t="shared" ref="AA57:AA64" si="59">Z57-Z56</f>
        <v>18833.578734117735</v>
      </c>
      <c r="AB57" s="6">
        <f t="shared" ref="AB57:AB64" si="60">(AA57/Z56)</f>
        <v>5.9428701793940657E-2</v>
      </c>
      <c r="AC57" s="7">
        <f t="shared" si="25"/>
        <v>1.0594287017939406</v>
      </c>
      <c r="AD57" s="2">
        <f t="shared" si="26"/>
        <v>0</v>
      </c>
      <c r="AE57" s="2"/>
      <c r="AG57">
        <f t="shared" si="27"/>
        <v>2005</v>
      </c>
      <c r="AH57" s="6">
        <f t="shared" si="58"/>
        <v>0.18753276722087925</v>
      </c>
      <c r="AI57" s="7"/>
      <c r="AJ57" s="6">
        <f t="shared" si="46"/>
        <v>0.22303796613612711</v>
      </c>
      <c r="AK57" s="6">
        <f t="shared" si="46"/>
        <v>9.9366087617083057E-2</v>
      </c>
      <c r="AL57" s="7"/>
      <c r="AM57" s="6">
        <f t="shared" ref="AM57:AM64" si="61">X57/$Z57</f>
        <v>0.22727466070811203</v>
      </c>
      <c r="AN57" s="6">
        <f t="shared" si="29"/>
        <v>0.26278851831779859</v>
      </c>
      <c r="AO57" s="6">
        <f t="shared" si="30"/>
        <v>1</v>
      </c>
      <c r="AP57" s="7">
        <f t="shared" si="31"/>
        <v>0.73721148168220152</v>
      </c>
      <c r="AQ57" s="7">
        <f t="shared" si="32"/>
        <v>0</v>
      </c>
      <c r="AR57" s="24"/>
      <c r="AS57">
        <f t="shared" si="33"/>
        <v>2005</v>
      </c>
      <c r="AT57" s="1" t="b">
        <f t="shared" si="34"/>
        <v>1</v>
      </c>
      <c r="AV57" s="1" t="b">
        <f t="shared" si="54"/>
        <v>1</v>
      </c>
      <c r="AW57" s="1" t="b">
        <f t="shared" si="55"/>
        <v>1</v>
      </c>
      <c r="AY57" s="1" t="b">
        <f t="shared" si="43"/>
        <v>1</v>
      </c>
      <c r="AZ57" s="1" t="b">
        <f t="shared" si="36"/>
        <v>1</v>
      </c>
      <c r="BA57" s="1" t="b">
        <f t="shared" si="37"/>
        <v>1</v>
      </c>
      <c r="BC57">
        <f t="shared" si="38"/>
        <v>2005</v>
      </c>
      <c r="BD57" s="2">
        <f t="shared" si="39"/>
        <v>62963.013431076797</v>
      </c>
      <c r="BE57" s="2"/>
      <c r="BF57" s="2">
        <f t="shared" si="47"/>
        <v>74883.673213912392</v>
      </c>
      <c r="BG57" s="2">
        <f t="shared" si="47"/>
        <v>33361.574096856762</v>
      </c>
      <c r="BH57" s="2"/>
      <c r="BI57" s="2">
        <f>X57</f>
        <v>76306.118268141596</v>
      </c>
      <c r="BJ57" s="2">
        <f>Y57</f>
        <v>88229.685156238411</v>
      </c>
      <c r="BK57" s="2">
        <f t="shared" si="40"/>
        <v>335744.06416622596</v>
      </c>
      <c r="BL57" s="2">
        <f t="shared" si="41"/>
        <v>0</v>
      </c>
      <c r="BM57" s="2"/>
    </row>
    <row r="58" spans="1:65" x14ac:dyDescent="0.3">
      <c r="A58">
        <f t="shared" si="6"/>
        <v>2006</v>
      </c>
      <c r="B58" s="2">
        <f t="shared" si="45"/>
        <v>72810.428731697219</v>
      </c>
      <c r="C58" s="2"/>
      <c r="D58" s="2">
        <f t="shared" si="49"/>
        <v>85065.606260808054</v>
      </c>
      <c r="E58" s="2">
        <f t="shared" si="50"/>
        <v>38584.662137460655</v>
      </c>
      <c r="F58" s="2"/>
      <c r="G58" s="2">
        <f t="shared" si="44"/>
        <v>96631.778991226471</v>
      </c>
      <c r="H58" s="2">
        <f t="shared" si="13"/>
        <v>91997.092712409794</v>
      </c>
      <c r="I58" s="2">
        <f t="shared" si="42"/>
        <v>385089.56883360218</v>
      </c>
      <c r="J58" s="2">
        <f t="shared" si="14"/>
        <v>40848.919325114577</v>
      </c>
      <c r="K58" s="6">
        <f t="shared" si="15"/>
        <v>0.11866384572373812</v>
      </c>
      <c r="L58" s="7">
        <f t="shared" si="16"/>
        <v>1.1186638457237381</v>
      </c>
      <c r="N58">
        <f t="shared" si="17"/>
        <v>2006</v>
      </c>
      <c r="O58" s="2">
        <f t="shared" si="18"/>
        <v>8708.9999758181839</v>
      </c>
      <c r="P58" s="2"/>
      <c r="Q58" s="2"/>
      <c r="R58">
        <f t="shared" si="19"/>
        <v>2006</v>
      </c>
      <c r="S58" s="2">
        <f t="shared" si="51"/>
        <v>71068.628736533588</v>
      </c>
      <c r="T58" s="2"/>
      <c r="U58" s="2">
        <f t="shared" si="52"/>
        <v>83323.806265644424</v>
      </c>
      <c r="V58" s="2">
        <f t="shared" si="52"/>
        <v>36842.862142297017</v>
      </c>
      <c r="W58" s="2"/>
      <c r="X58" s="2">
        <f t="shared" si="53"/>
        <v>94889.97899606284</v>
      </c>
      <c r="Y58" s="2">
        <f t="shared" si="53"/>
        <v>90255.292717246164</v>
      </c>
      <c r="Z58" s="2">
        <f t="shared" si="22"/>
        <v>376380.56885778403</v>
      </c>
      <c r="AA58" s="2">
        <f t="shared" si="59"/>
        <v>40636.504691558075</v>
      </c>
      <c r="AB58" s="6">
        <f t="shared" si="60"/>
        <v>0.12103417164640937</v>
      </c>
      <c r="AC58" s="7">
        <f t="shared" si="25"/>
        <v>1.1210341716464094</v>
      </c>
      <c r="AD58" s="2">
        <f t="shared" si="26"/>
        <v>0</v>
      </c>
      <c r="AE58" s="2"/>
      <c r="AG58">
        <f t="shared" si="27"/>
        <v>2006</v>
      </c>
      <c r="AH58" s="6">
        <f t="shared" si="58"/>
        <v>0.18882119486722754</v>
      </c>
      <c r="AI58" s="7"/>
      <c r="AJ58" s="6">
        <f t="shared" si="46"/>
        <v>0.22138179587354959</v>
      </c>
      <c r="AK58" s="6">
        <f t="shared" si="46"/>
        <v>9.7887258776682889E-2</v>
      </c>
      <c r="AL58" s="7"/>
      <c r="AM58" s="38">
        <f t="shared" si="61"/>
        <v>0.25211179015970181</v>
      </c>
      <c r="AN58" s="38">
        <f t="shared" si="29"/>
        <v>0.23979796032283821</v>
      </c>
      <c r="AO58" s="6">
        <f t="shared" si="30"/>
        <v>1</v>
      </c>
      <c r="AP58" s="7">
        <f t="shared" si="31"/>
        <v>0.76020203967716182</v>
      </c>
      <c r="AQ58" s="7">
        <f t="shared" si="32"/>
        <v>0</v>
      </c>
      <c r="AR58" s="24"/>
      <c r="AS58">
        <f t="shared" si="33"/>
        <v>2006</v>
      </c>
      <c r="AT58" s="1" t="b">
        <f t="shared" si="34"/>
        <v>1</v>
      </c>
      <c r="AV58" s="1" t="b">
        <f t="shared" si="54"/>
        <v>1</v>
      </c>
      <c r="AW58" s="1" t="b">
        <f t="shared" si="55"/>
        <v>1</v>
      </c>
      <c r="AY58" s="39" t="b">
        <f t="shared" si="43"/>
        <v>0</v>
      </c>
      <c r="AZ58" s="39" t="b">
        <f t="shared" si="36"/>
        <v>0</v>
      </c>
      <c r="BA58" s="1" t="b">
        <f t="shared" si="37"/>
        <v>1</v>
      </c>
      <c r="BC58">
        <f t="shared" si="38"/>
        <v>2006</v>
      </c>
      <c r="BD58" s="27">
        <f>$BK58*BD$39</f>
        <v>75276.113771556804</v>
      </c>
      <c r="BE58" s="2"/>
      <c r="BF58" s="27">
        <f t="shared" ref="BF58:BG62" si="62">$BK58*BF$39</f>
        <v>75276.113771556804</v>
      </c>
      <c r="BG58" s="27">
        <f t="shared" si="62"/>
        <v>37638.056885778402</v>
      </c>
      <c r="BH58" s="2"/>
      <c r="BI58" s="27">
        <f>$BK58*BI$39</f>
        <v>75276.113771556804</v>
      </c>
      <c r="BJ58" s="27">
        <f t="shared" ref="BJ58:BJ62" si="63">$BK58*BJ$39</f>
        <v>112914.17065733521</v>
      </c>
      <c r="BK58" s="2">
        <f t="shared" si="40"/>
        <v>376380.56885778403</v>
      </c>
      <c r="BL58" s="2">
        <f t="shared" si="41"/>
        <v>0</v>
      </c>
      <c r="BM58" s="2"/>
    </row>
    <row r="59" spans="1:65" x14ac:dyDescent="0.3">
      <c r="A59">
        <f t="shared" si="6"/>
        <v>2007</v>
      </c>
      <c r="B59" s="2">
        <f t="shared" si="45"/>
        <v>79333.496303843727</v>
      </c>
      <c r="C59" s="2"/>
      <c r="D59" s="2">
        <f t="shared" si="49"/>
        <v>79808.488581742247</v>
      </c>
      <c r="E59" s="2">
        <f t="shared" si="50"/>
        <v>38073.152823377997</v>
      </c>
      <c r="F59" s="2"/>
      <c r="G59" s="2">
        <f t="shared" si="44"/>
        <v>86960.472151177848</v>
      </c>
      <c r="H59" s="2">
        <f t="shared" si="13"/>
        <v>120727.8312668228</v>
      </c>
      <c r="I59" s="2">
        <f t="shared" si="42"/>
        <v>404903.44112696458</v>
      </c>
      <c r="J59" s="2">
        <f t="shared" si="14"/>
        <v>19813.872293362394</v>
      </c>
      <c r="K59" s="6">
        <f t="shared" si="15"/>
        <v>5.1452633093585561E-2</v>
      </c>
      <c r="L59" s="7">
        <f t="shared" si="16"/>
        <v>1.0514526330935856</v>
      </c>
      <c r="N59">
        <f t="shared" si="17"/>
        <v>2007</v>
      </c>
      <c r="O59" s="2">
        <f t="shared" si="18"/>
        <v>9066.0689748267287</v>
      </c>
      <c r="P59" s="2"/>
      <c r="Q59" s="2"/>
      <c r="R59">
        <f t="shared" si="19"/>
        <v>2007</v>
      </c>
      <c r="S59" s="2">
        <f t="shared" si="51"/>
        <v>77520.282508878387</v>
      </c>
      <c r="T59" s="2"/>
      <c r="U59" s="2">
        <f t="shared" si="52"/>
        <v>77995.274786776907</v>
      </c>
      <c r="V59" s="2">
        <f t="shared" si="52"/>
        <v>36259.939028412649</v>
      </c>
      <c r="W59" s="2"/>
      <c r="X59" s="2">
        <f t="shared" si="53"/>
        <v>85147.258356212507</v>
      </c>
      <c r="Y59" s="2">
        <f t="shared" si="53"/>
        <v>118914.61747185746</v>
      </c>
      <c r="Z59" s="2">
        <f t="shared" si="22"/>
        <v>395837.37215213792</v>
      </c>
      <c r="AA59" s="2">
        <f t="shared" si="59"/>
        <v>19456.803294353886</v>
      </c>
      <c r="AB59" s="6">
        <f t="shared" si="60"/>
        <v>5.1694494626542922E-2</v>
      </c>
      <c r="AC59" s="7">
        <f t="shared" si="25"/>
        <v>1.051694494626543</v>
      </c>
      <c r="AD59" s="2">
        <f t="shared" si="26"/>
        <v>0</v>
      </c>
      <c r="AE59" s="2"/>
      <c r="AG59">
        <f t="shared" si="27"/>
        <v>2007</v>
      </c>
      <c r="AH59" s="6">
        <f t="shared" si="58"/>
        <v>0.19583871549926291</v>
      </c>
      <c r="AI59" s="7"/>
      <c r="AJ59" s="6">
        <f t="shared" si="46"/>
        <v>0.19703868374712191</v>
      </c>
      <c r="AK59" s="6">
        <f t="shared" si="46"/>
        <v>9.1603121835793569E-2</v>
      </c>
      <c r="AL59" s="7"/>
      <c r="AM59" s="6">
        <f t="shared" si="61"/>
        <v>0.21510666841100246</v>
      </c>
      <c r="AN59" s="6">
        <f t="shared" si="29"/>
        <v>0.30041281050681917</v>
      </c>
      <c r="AO59" s="6">
        <f t="shared" si="30"/>
        <v>1</v>
      </c>
      <c r="AP59" s="7">
        <f t="shared" si="31"/>
        <v>0.69958718949318088</v>
      </c>
      <c r="AQ59" s="7">
        <f t="shared" si="32"/>
        <v>0</v>
      </c>
      <c r="AR59" s="24"/>
      <c r="AS59">
        <f t="shared" si="33"/>
        <v>2007</v>
      </c>
      <c r="AT59" s="1" t="b">
        <f t="shared" si="34"/>
        <v>1</v>
      </c>
      <c r="AV59" s="1" t="b">
        <f t="shared" si="54"/>
        <v>1</v>
      </c>
      <c r="AW59" s="1" t="b">
        <f t="shared" si="55"/>
        <v>1</v>
      </c>
      <c r="AY59" s="1" t="b">
        <f t="shared" si="43"/>
        <v>1</v>
      </c>
      <c r="AZ59" s="1" t="b">
        <f t="shared" si="36"/>
        <v>1</v>
      </c>
      <c r="BA59" s="1" t="b">
        <f t="shared" si="37"/>
        <v>1</v>
      </c>
      <c r="BC59">
        <f t="shared" si="38"/>
        <v>2007</v>
      </c>
      <c r="BD59" s="2">
        <f t="shared" si="39"/>
        <v>77520.282508878387</v>
      </c>
      <c r="BE59" s="2"/>
      <c r="BF59" s="2">
        <f t="shared" si="47"/>
        <v>77995.274786776907</v>
      </c>
      <c r="BG59" s="2">
        <f t="shared" si="47"/>
        <v>36259.939028412649</v>
      </c>
      <c r="BH59" s="2"/>
      <c r="BI59" s="2">
        <f>X59</f>
        <v>85147.258356212507</v>
      </c>
      <c r="BJ59" s="2">
        <f>Y59</f>
        <v>118914.61747185746</v>
      </c>
      <c r="BK59" s="2">
        <f t="shared" si="40"/>
        <v>395837.37215213792</v>
      </c>
      <c r="BL59" s="2">
        <f t="shared" si="41"/>
        <v>0</v>
      </c>
      <c r="BM59" s="2"/>
    </row>
    <row r="60" spans="1:65" x14ac:dyDescent="0.3">
      <c r="A60">
        <f t="shared" si="6"/>
        <v>2008</v>
      </c>
      <c r="B60" s="2">
        <f t="shared" si="45"/>
        <v>48822.273924091598</v>
      </c>
      <c r="C60" s="2"/>
      <c r="D60" s="2">
        <f t="shared" si="49"/>
        <v>45374.531059955334</v>
      </c>
      <c r="E60" s="2">
        <f t="shared" si="50"/>
        <v>23180.979020864204</v>
      </c>
      <c r="F60" s="2"/>
      <c r="G60" s="2">
        <f t="shared" si="44"/>
        <v>47596.465948539226</v>
      </c>
      <c r="H60" s="2">
        <f t="shared" si="13"/>
        <v>124919.80565418626</v>
      </c>
      <c r="I60" s="2">
        <f t="shared" si="42"/>
        <v>289894.05560763663</v>
      </c>
      <c r="J60" s="2">
        <f t="shared" si="14"/>
        <v>-115009.38551932795</v>
      </c>
      <c r="K60" s="6">
        <f t="shared" si="15"/>
        <v>-0.28404151172245712</v>
      </c>
      <c r="L60" s="7">
        <f t="shared" si="16"/>
        <v>0.71595848827754294</v>
      </c>
      <c r="N60">
        <f t="shared" si="17"/>
        <v>2008</v>
      </c>
      <c r="O60" s="2">
        <f t="shared" si="18"/>
        <v>9066.0689748267287</v>
      </c>
      <c r="P60" s="2"/>
      <c r="Q60" s="2"/>
      <c r="R60">
        <f t="shared" si="19"/>
        <v>2008</v>
      </c>
      <c r="S60" s="2">
        <f t="shared" si="51"/>
        <v>47009.06012912625</v>
      </c>
      <c r="T60" s="2"/>
      <c r="U60" s="2">
        <f t="shared" si="52"/>
        <v>43561.317264989986</v>
      </c>
      <c r="V60" s="2">
        <f t="shared" si="52"/>
        <v>21367.76522589886</v>
      </c>
      <c r="W60" s="2"/>
      <c r="X60" s="2">
        <f t="shared" si="53"/>
        <v>45783.252153573878</v>
      </c>
      <c r="Y60" s="2">
        <f t="shared" si="53"/>
        <v>123106.59185922092</v>
      </c>
      <c r="Z60" s="2">
        <f t="shared" si="22"/>
        <v>280827.98663280992</v>
      </c>
      <c r="AA60" s="2">
        <f t="shared" si="59"/>
        <v>-115009.385519328</v>
      </c>
      <c r="AB60" s="6">
        <f t="shared" si="60"/>
        <v>-0.29054706202709119</v>
      </c>
      <c r="AC60" s="7">
        <f t="shared" si="25"/>
        <v>0.70945293797290887</v>
      </c>
      <c r="AD60" s="2">
        <f t="shared" si="26"/>
        <v>0</v>
      </c>
      <c r="AE60" s="2"/>
      <c r="AG60">
        <f t="shared" si="27"/>
        <v>2008</v>
      </c>
      <c r="AH60" s="6">
        <f t="shared" si="58"/>
        <v>0.16739449900551348</v>
      </c>
      <c r="AI60" s="7"/>
      <c r="AJ60" s="6">
        <f t="shared" si="46"/>
        <v>0.1551174360764391</v>
      </c>
      <c r="AK60" s="6">
        <f t="shared" si="46"/>
        <v>7.6088446461847065E-2</v>
      </c>
      <c r="AL60" s="7"/>
      <c r="AM60" s="6">
        <f t="shared" si="61"/>
        <v>0.16302952103358809</v>
      </c>
      <c r="AN60" s="38">
        <f t="shared" si="29"/>
        <v>0.43837009742261218</v>
      </c>
      <c r="AO60" s="6">
        <f t="shared" si="30"/>
        <v>0.99999999999999978</v>
      </c>
      <c r="AP60" s="7">
        <f t="shared" si="31"/>
        <v>0.56162990257738765</v>
      </c>
      <c r="AQ60" s="7">
        <f t="shared" si="32"/>
        <v>0</v>
      </c>
      <c r="AR60" s="24"/>
      <c r="AS60">
        <f t="shared" si="33"/>
        <v>2008</v>
      </c>
      <c r="AT60" s="1" t="b">
        <f t="shared" si="34"/>
        <v>1</v>
      </c>
      <c r="AV60" s="1" t="b">
        <f t="shared" si="54"/>
        <v>1</v>
      </c>
      <c r="AW60" s="1" t="b">
        <f t="shared" si="55"/>
        <v>1</v>
      </c>
      <c r="AY60" s="1" t="b">
        <f t="shared" si="43"/>
        <v>1</v>
      </c>
      <c r="AZ60" s="39" t="b">
        <f t="shared" si="36"/>
        <v>0</v>
      </c>
      <c r="BA60" s="1" t="b">
        <f t="shared" si="37"/>
        <v>1</v>
      </c>
      <c r="BC60">
        <f t="shared" si="38"/>
        <v>2008</v>
      </c>
      <c r="BD60" s="27">
        <f>$BK60*BD$39</f>
        <v>56165.597326561983</v>
      </c>
      <c r="BE60" s="2"/>
      <c r="BF60" s="27">
        <f t="shared" si="62"/>
        <v>56165.597326561983</v>
      </c>
      <c r="BG60" s="27">
        <f t="shared" si="62"/>
        <v>28082.798663280992</v>
      </c>
      <c r="BH60" s="2"/>
      <c r="BI60" s="27">
        <f>$BK60*BI$39</f>
        <v>56165.597326561983</v>
      </c>
      <c r="BJ60" s="27">
        <f t="shared" si="63"/>
        <v>84248.395989842975</v>
      </c>
      <c r="BK60" s="2">
        <f t="shared" si="40"/>
        <v>280827.98663280992</v>
      </c>
      <c r="BL60" s="2">
        <f t="shared" si="41"/>
        <v>0</v>
      </c>
      <c r="BM60" s="2"/>
    </row>
    <row r="61" spans="1:65" x14ac:dyDescent="0.3">
      <c r="A61">
        <f t="shared" si="6"/>
        <v>2009</v>
      </c>
      <c r="B61" s="2">
        <f t="shared" si="45"/>
        <v>71043.864058368243</v>
      </c>
      <c r="C61" s="2"/>
      <c r="D61" s="2">
        <f t="shared" si="49"/>
        <v>78754.277259358685</v>
      </c>
      <c r="E61" s="2">
        <f t="shared" si="50"/>
        <v>38225.743884484822</v>
      </c>
      <c r="F61" s="2"/>
      <c r="G61" s="2">
        <f t="shared" si="44"/>
        <v>76793.5362566884</v>
      </c>
      <c r="H61" s="2">
        <f t="shared" si="13"/>
        <v>89244.325872040659</v>
      </c>
      <c r="I61" s="2">
        <f t="shared" si="42"/>
        <v>354061.74733094079</v>
      </c>
      <c r="J61" s="2">
        <f t="shared" si="14"/>
        <v>64167.69172330416</v>
      </c>
      <c r="K61" s="6">
        <f t="shared" si="15"/>
        <v>0.22134876684106039</v>
      </c>
      <c r="L61" s="7">
        <f t="shared" si="16"/>
        <v>1.2213487668410603</v>
      </c>
      <c r="N61">
        <f t="shared" si="17"/>
        <v>2009</v>
      </c>
      <c r="O61" s="2">
        <f t="shared" si="18"/>
        <v>9319.9189061218767</v>
      </c>
      <c r="P61" s="2"/>
      <c r="Q61" s="2"/>
      <c r="R61">
        <f t="shared" si="19"/>
        <v>2009</v>
      </c>
      <c r="S61" s="2">
        <f t="shared" si="51"/>
        <v>69179.880277143864</v>
      </c>
      <c r="T61" s="2"/>
      <c r="U61" s="2">
        <f t="shared" si="52"/>
        <v>76890.293478134306</v>
      </c>
      <c r="V61" s="2">
        <f t="shared" si="52"/>
        <v>36361.760103260443</v>
      </c>
      <c r="W61" s="2"/>
      <c r="X61" s="2">
        <f t="shared" si="53"/>
        <v>74929.552475464021</v>
      </c>
      <c r="Y61" s="2">
        <f t="shared" si="53"/>
        <v>87380.342090816281</v>
      </c>
      <c r="Z61" s="2">
        <f t="shared" si="22"/>
        <v>344741.82842481893</v>
      </c>
      <c r="AA61" s="2">
        <f t="shared" si="59"/>
        <v>63913.841792009014</v>
      </c>
      <c r="AB61" s="6">
        <f t="shared" si="60"/>
        <v>0.22759071329873568</v>
      </c>
      <c r="AC61" s="7">
        <f t="shared" si="25"/>
        <v>1.2275907132987356</v>
      </c>
      <c r="AD61" s="2">
        <f t="shared" si="26"/>
        <v>0</v>
      </c>
      <c r="AE61" s="2"/>
      <c r="AG61">
        <f t="shared" si="27"/>
        <v>2009</v>
      </c>
      <c r="AH61" s="6">
        <f t="shared" si="58"/>
        <v>0.200671559332495</v>
      </c>
      <c r="AI61" s="7"/>
      <c r="AJ61" s="6">
        <f t="shared" si="46"/>
        <v>0.22303731992563383</v>
      </c>
      <c r="AK61" s="6">
        <f t="shared" si="46"/>
        <v>0.10547533575894516</v>
      </c>
      <c r="AL61" s="7"/>
      <c r="AM61" s="6">
        <f t="shared" si="61"/>
        <v>0.2173497565347067</v>
      </c>
      <c r="AN61" s="6">
        <f t="shared" si="29"/>
        <v>0.25346602844821925</v>
      </c>
      <c r="AO61" s="6">
        <f t="shared" si="30"/>
        <v>1</v>
      </c>
      <c r="AP61" s="7">
        <f t="shared" si="31"/>
        <v>0.7465339715517807</v>
      </c>
      <c r="AQ61" s="7">
        <f t="shared" si="32"/>
        <v>0</v>
      </c>
      <c r="AR61" s="24"/>
      <c r="AS61">
        <f t="shared" si="33"/>
        <v>2009</v>
      </c>
      <c r="AT61" s="1" t="b">
        <f t="shared" si="34"/>
        <v>1</v>
      </c>
      <c r="AV61" s="1" t="b">
        <f t="shared" si="54"/>
        <v>1</v>
      </c>
      <c r="AW61" s="1" t="b">
        <f t="shared" si="55"/>
        <v>1</v>
      </c>
      <c r="AY61" s="1" t="b">
        <f t="shared" si="43"/>
        <v>1</v>
      </c>
      <c r="AZ61" s="1" t="b">
        <f t="shared" si="36"/>
        <v>1</v>
      </c>
      <c r="BA61" s="1" t="b">
        <f t="shared" si="37"/>
        <v>1</v>
      </c>
      <c r="BC61">
        <f t="shared" si="38"/>
        <v>2009</v>
      </c>
      <c r="BD61" s="2">
        <f t="shared" si="39"/>
        <v>69179.880277143864</v>
      </c>
      <c r="BE61" s="2"/>
      <c r="BF61" s="2">
        <f t="shared" si="47"/>
        <v>76890.293478134306</v>
      </c>
      <c r="BG61" s="2">
        <f t="shared" si="47"/>
        <v>36361.760103260443</v>
      </c>
      <c r="BH61" s="2"/>
      <c r="BI61" s="2">
        <f>X61</f>
        <v>74929.552475464021</v>
      </c>
      <c r="BJ61" s="2">
        <f>Y61</f>
        <v>87380.342090816281</v>
      </c>
      <c r="BK61" s="2">
        <f t="shared" si="40"/>
        <v>344741.82842481893</v>
      </c>
      <c r="BL61" s="2">
        <f t="shared" si="41"/>
        <v>0</v>
      </c>
      <c r="BM61" s="2"/>
    </row>
    <row r="62" spans="1:65" x14ac:dyDescent="0.3">
      <c r="A62">
        <f t="shared" si="6"/>
        <v>2010</v>
      </c>
      <c r="B62" s="2">
        <f t="shared" si="45"/>
        <v>79494.600426466015</v>
      </c>
      <c r="C62" s="2"/>
      <c r="D62" s="2">
        <f t="shared" si="49"/>
        <v>96466.562197667299</v>
      </c>
      <c r="E62" s="2">
        <f t="shared" si="50"/>
        <v>46441.240003884239</v>
      </c>
      <c r="F62" s="2"/>
      <c r="G62" s="2">
        <f t="shared" si="44"/>
        <v>83261.718710735615</v>
      </c>
      <c r="H62" s="2">
        <f t="shared" si="13"/>
        <v>92990.160053046682</v>
      </c>
      <c r="I62" s="2">
        <f t="shared" si="42"/>
        <v>398654.2813917998</v>
      </c>
      <c r="J62" s="2">
        <f t="shared" si="14"/>
        <v>44592.534060859005</v>
      </c>
      <c r="K62" s="6">
        <f t="shared" si="15"/>
        <v>0.12594564195939092</v>
      </c>
      <c r="L62" s="7">
        <f t="shared" si="16"/>
        <v>1.125945641959391</v>
      </c>
      <c r="N62">
        <f t="shared" si="17"/>
        <v>2010</v>
      </c>
      <c r="O62" s="2">
        <f t="shared" si="18"/>
        <v>9450.3977708075836</v>
      </c>
      <c r="P62" s="2"/>
      <c r="Q62" s="2"/>
      <c r="R62">
        <f t="shared" si="19"/>
        <v>2010</v>
      </c>
      <c r="S62" s="2">
        <f t="shared" si="51"/>
        <v>77604.520872304493</v>
      </c>
      <c r="T62" s="2"/>
      <c r="U62" s="2">
        <f t="shared" si="52"/>
        <v>94576.482643505777</v>
      </c>
      <c r="V62" s="2">
        <f t="shared" si="52"/>
        <v>44551.160449722724</v>
      </c>
      <c r="W62" s="2"/>
      <c r="X62" s="2">
        <f t="shared" si="53"/>
        <v>81371.639156574092</v>
      </c>
      <c r="Y62" s="2">
        <f t="shared" si="53"/>
        <v>91100.08049888516</v>
      </c>
      <c r="Z62" s="2">
        <f t="shared" si="22"/>
        <v>389203.88362099219</v>
      </c>
      <c r="AA62" s="2">
        <f t="shared" si="59"/>
        <v>44462.055196173256</v>
      </c>
      <c r="AB62" s="6">
        <f t="shared" si="60"/>
        <v>0.12897203510037517</v>
      </c>
      <c r="AC62" s="7">
        <f t="shared" si="25"/>
        <v>1.1289720351003751</v>
      </c>
      <c r="AD62" s="2">
        <f t="shared" si="26"/>
        <v>0</v>
      </c>
      <c r="AE62" s="2"/>
      <c r="AG62">
        <f t="shared" si="27"/>
        <v>2010</v>
      </c>
      <c r="AH62" s="6">
        <f t="shared" si="58"/>
        <v>0.19939297663297725</v>
      </c>
      <c r="AI62" s="7"/>
      <c r="AJ62" s="6">
        <f t="shared" si="46"/>
        <v>0.24299984307352035</v>
      </c>
      <c r="AK62" s="6">
        <f t="shared" si="46"/>
        <v>0.11446740981933974</v>
      </c>
      <c r="AL62" s="7"/>
      <c r="AM62" s="6">
        <f t="shared" si="61"/>
        <v>0.20907201233329423</v>
      </c>
      <c r="AN62" s="38">
        <f t="shared" si="29"/>
        <v>0.23406775814086858</v>
      </c>
      <c r="AO62" s="6">
        <f t="shared" si="30"/>
        <v>1.0000000000000002</v>
      </c>
      <c r="AP62" s="7">
        <f t="shared" si="31"/>
        <v>0.76593224185913156</v>
      </c>
      <c r="AQ62" s="7">
        <f t="shared" si="32"/>
        <v>0</v>
      </c>
      <c r="AR62" s="24"/>
      <c r="AS62">
        <f t="shared" si="33"/>
        <v>2010</v>
      </c>
      <c r="AT62" s="1" t="b">
        <f t="shared" si="34"/>
        <v>1</v>
      </c>
      <c r="AV62" s="1" t="b">
        <f t="shared" si="54"/>
        <v>1</v>
      </c>
      <c r="AW62" s="1" t="b">
        <f t="shared" si="55"/>
        <v>1</v>
      </c>
      <c r="AY62" s="1" t="b">
        <f t="shared" si="43"/>
        <v>1</v>
      </c>
      <c r="AZ62" s="39" t="b">
        <f t="shared" si="36"/>
        <v>0</v>
      </c>
      <c r="BA62" s="1" t="b">
        <f t="shared" si="37"/>
        <v>1</v>
      </c>
      <c r="BC62">
        <f t="shared" si="38"/>
        <v>2010</v>
      </c>
      <c r="BD62" s="27">
        <f>$BK62*BD$39</f>
        <v>77840.77672419844</v>
      </c>
      <c r="BE62" s="2"/>
      <c r="BF62" s="27">
        <f t="shared" si="62"/>
        <v>77840.77672419844</v>
      </c>
      <c r="BG62" s="27">
        <f t="shared" si="62"/>
        <v>38920.38836209922</v>
      </c>
      <c r="BH62" s="2"/>
      <c r="BI62" s="27">
        <f>$BK62*BI$39</f>
        <v>77840.77672419844</v>
      </c>
      <c r="BJ62" s="27">
        <f t="shared" si="63"/>
        <v>116761.16508629765</v>
      </c>
      <c r="BK62" s="2">
        <f t="shared" si="40"/>
        <v>389203.88362099219</v>
      </c>
      <c r="BL62" s="2">
        <f t="shared" si="41"/>
        <v>0</v>
      </c>
      <c r="BM62" s="2"/>
    </row>
    <row r="63" spans="1:65" x14ac:dyDescent="0.3">
      <c r="A63">
        <f t="shared" si="6"/>
        <v>2011</v>
      </c>
      <c r="B63" s="2">
        <f t="shared" si="45"/>
        <v>79374.24002566516</v>
      </c>
      <c r="C63" s="2"/>
      <c r="D63" s="2">
        <f t="shared" si="49"/>
        <v>76198.336335317857</v>
      </c>
      <c r="E63" s="2">
        <f t="shared" si="50"/>
        <v>37830.617487960444</v>
      </c>
      <c r="F63" s="2"/>
      <c r="G63" s="2">
        <f t="shared" si="44"/>
        <v>66507.159633155155</v>
      </c>
      <c r="H63" s="2">
        <f t="shared" si="13"/>
        <v>125588.30916682177</v>
      </c>
      <c r="I63" s="2">
        <f t="shared" si="42"/>
        <v>385498.66264892038</v>
      </c>
      <c r="J63" s="2">
        <f t="shared" si="14"/>
        <v>-13155.618742879422</v>
      </c>
      <c r="K63" s="6">
        <f t="shared" si="15"/>
        <v>-3.3000068874087927E-2</v>
      </c>
      <c r="L63" s="7">
        <f t="shared" si="16"/>
        <v>0.96699993112591209</v>
      </c>
      <c r="N63">
        <f t="shared" si="17"/>
        <v>2011</v>
      </c>
      <c r="O63" s="2">
        <f t="shared" si="18"/>
        <v>9733.9097039318112</v>
      </c>
      <c r="P63" s="2"/>
      <c r="Q63" s="2"/>
      <c r="R63">
        <f t="shared" si="19"/>
        <v>2011</v>
      </c>
      <c r="S63" s="2">
        <f t="shared" si="51"/>
        <v>77427.458084878803</v>
      </c>
      <c r="T63" s="2"/>
      <c r="U63" s="2">
        <f t="shared" si="52"/>
        <v>74251.5543945315</v>
      </c>
      <c r="V63" s="2">
        <f t="shared" si="52"/>
        <v>35883.83554717408</v>
      </c>
      <c r="W63" s="2"/>
      <c r="X63" s="2">
        <f t="shared" si="53"/>
        <v>64560.377692368791</v>
      </c>
      <c r="Y63" s="2">
        <f t="shared" si="53"/>
        <v>123641.52722603541</v>
      </c>
      <c r="Z63" s="2">
        <f t="shared" si="22"/>
        <v>375764.75294498855</v>
      </c>
      <c r="AA63" s="2">
        <f t="shared" si="59"/>
        <v>-13439.130676003639</v>
      </c>
      <c r="AB63" s="6">
        <f t="shared" si="60"/>
        <v>-3.4529795928477172E-2</v>
      </c>
      <c r="AC63" s="7">
        <f t="shared" si="25"/>
        <v>0.96547020407152284</v>
      </c>
      <c r="AD63" s="2">
        <f t="shared" si="26"/>
        <v>0</v>
      </c>
      <c r="AE63" s="2"/>
      <c r="AG63">
        <f t="shared" si="27"/>
        <v>2011</v>
      </c>
      <c r="AH63" s="6">
        <f t="shared" si="58"/>
        <v>0.20605300917144317</v>
      </c>
      <c r="AI63" s="7"/>
      <c r="AJ63" s="6">
        <f t="shared" si="46"/>
        <v>0.19760116884992091</v>
      </c>
      <c r="AK63" s="6">
        <f t="shared" si="46"/>
        <v>9.5495480259766202E-2</v>
      </c>
      <c r="AL63" s="7"/>
      <c r="AM63" s="6">
        <f t="shared" si="61"/>
        <v>0.17181062669233466</v>
      </c>
      <c r="AN63" s="6">
        <f t="shared" si="29"/>
        <v>0.32903971502653512</v>
      </c>
      <c r="AO63" s="6">
        <f t="shared" si="30"/>
        <v>1</v>
      </c>
      <c r="AP63" s="7">
        <f t="shared" si="31"/>
        <v>0.67096028497346483</v>
      </c>
      <c r="AQ63" s="7">
        <f t="shared" si="32"/>
        <v>0</v>
      </c>
      <c r="AR63" s="24"/>
      <c r="AS63">
        <f t="shared" si="33"/>
        <v>2011</v>
      </c>
      <c r="AT63" s="1" t="b">
        <f t="shared" si="34"/>
        <v>1</v>
      </c>
      <c r="AV63" s="1" t="b">
        <f t="shared" si="54"/>
        <v>1</v>
      </c>
      <c r="AW63" s="1" t="b">
        <f t="shared" si="55"/>
        <v>1</v>
      </c>
      <c r="AY63" s="1" t="b">
        <f t="shared" si="43"/>
        <v>1</v>
      </c>
      <c r="AZ63" s="1" t="b">
        <f t="shared" si="36"/>
        <v>1</v>
      </c>
      <c r="BA63" s="1" t="b">
        <f t="shared" si="37"/>
        <v>1</v>
      </c>
      <c r="BC63">
        <f t="shared" si="38"/>
        <v>2011</v>
      </c>
      <c r="BD63" s="2">
        <f t="shared" si="39"/>
        <v>77427.458084878803</v>
      </c>
      <c r="BE63" s="2"/>
      <c r="BF63" s="2">
        <f t="shared" si="47"/>
        <v>74251.5543945315</v>
      </c>
      <c r="BG63" s="2">
        <f t="shared" si="47"/>
        <v>35883.83554717408</v>
      </c>
      <c r="BH63" s="2"/>
      <c r="BI63" s="2">
        <f>X63</f>
        <v>64560.377692368791</v>
      </c>
      <c r="BJ63" s="2">
        <f t="shared" ref="BJ63:BJ64" si="64">Y63</f>
        <v>123641.52722603541</v>
      </c>
      <c r="BK63" s="2">
        <f t="shared" si="40"/>
        <v>375764.75294498855</v>
      </c>
      <c r="BL63" s="2">
        <f t="shared" si="41"/>
        <v>0</v>
      </c>
      <c r="BM63" s="2"/>
    </row>
    <row r="64" spans="1:65" x14ac:dyDescent="0.3">
      <c r="A64">
        <f t="shared" si="6"/>
        <v>2012</v>
      </c>
      <c r="B64" s="2">
        <f t="shared" si="45"/>
        <v>89676.481953906623</v>
      </c>
      <c r="C64" s="2"/>
      <c r="D64" s="2">
        <f t="shared" si="49"/>
        <v>85983.299988867468</v>
      </c>
      <c r="E64" s="2">
        <f t="shared" si="50"/>
        <v>42357.279479884288</v>
      </c>
      <c r="F64" s="2"/>
      <c r="G64" s="2">
        <f t="shared" si="44"/>
        <v>76271.630205764493</v>
      </c>
      <c r="H64" s="2">
        <f t="shared" si="13"/>
        <v>128649.00907868984</v>
      </c>
      <c r="I64" s="2">
        <f t="shared" si="42"/>
        <v>422937.70070711267</v>
      </c>
      <c r="J64" s="2">
        <f t="shared" si="14"/>
        <v>37439.038058192295</v>
      </c>
      <c r="K64" s="6">
        <f t="shared" si="15"/>
        <v>9.7118464175551783E-2</v>
      </c>
      <c r="L64" s="7">
        <f t="shared" si="16"/>
        <v>1.0971184641755518</v>
      </c>
      <c r="N64">
        <f t="shared" si="17"/>
        <v>2012</v>
      </c>
      <c r="O64" s="2">
        <f t="shared" si="18"/>
        <v>9909.1200786025838</v>
      </c>
      <c r="P64" s="2"/>
      <c r="Q64" s="2"/>
      <c r="R64">
        <f t="shared" si="19"/>
        <v>2012</v>
      </c>
      <c r="S64" s="2">
        <f t="shared" si="51"/>
        <v>87694.657938186108</v>
      </c>
      <c r="T64" s="2"/>
      <c r="U64" s="2">
        <f t="shared" si="52"/>
        <v>84001.475973146953</v>
      </c>
      <c r="V64" s="2">
        <f t="shared" si="52"/>
        <v>40375.455464163773</v>
      </c>
      <c r="W64" s="2"/>
      <c r="X64" s="2">
        <f t="shared" si="53"/>
        <v>74289.806190043979</v>
      </c>
      <c r="Y64" s="2">
        <f t="shared" si="53"/>
        <v>126667.18506296932</v>
      </c>
      <c r="Z64" s="2">
        <f t="shared" si="22"/>
        <v>413028.5806285101</v>
      </c>
      <c r="AA64" s="2">
        <f t="shared" si="59"/>
        <v>37263.827683521551</v>
      </c>
      <c r="AB64" s="6">
        <f t="shared" si="60"/>
        <v>9.9167969830786462E-2</v>
      </c>
      <c r="AC64" s="7">
        <f t="shared" si="25"/>
        <v>1.0991679698307864</v>
      </c>
      <c r="AD64" s="2">
        <f t="shared" si="26"/>
        <v>0</v>
      </c>
      <c r="AE64" s="2"/>
      <c r="AG64">
        <f t="shared" si="27"/>
        <v>2012</v>
      </c>
      <c r="AH64" s="6">
        <f t="shared" si="58"/>
        <v>0.21232104036175944</v>
      </c>
      <c r="AI64" s="7"/>
      <c r="AJ64" s="6">
        <f t="shared" si="46"/>
        <v>0.20337932993721886</v>
      </c>
      <c r="AK64" s="6">
        <f t="shared" si="46"/>
        <v>9.7754628511963995E-2</v>
      </c>
      <c r="AL64" s="7"/>
      <c r="AM64" s="6">
        <f t="shared" si="61"/>
        <v>0.17986601817481099</v>
      </c>
      <c r="AN64" s="6">
        <f t="shared" si="29"/>
        <v>0.30667898301424684</v>
      </c>
      <c r="AO64" s="6">
        <f t="shared" si="30"/>
        <v>1.0000000000000002</v>
      </c>
      <c r="AP64" s="7">
        <f t="shared" si="31"/>
        <v>0.69332101698575332</v>
      </c>
      <c r="AQ64" s="7">
        <f t="shared" si="32"/>
        <v>0</v>
      </c>
      <c r="AR64" s="24"/>
      <c r="AS64">
        <f t="shared" si="33"/>
        <v>2012</v>
      </c>
      <c r="AT64" s="1" t="b">
        <f t="shared" si="34"/>
        <v>1</v>
      </c>
      <c r="AV64" s="1" t="b">
        <f t="shared" si="54"/>
        <v>1</v>
      </c>
      <c r="AW64" s="1" t="b">
        <f t="shared" si="55"/>
        <v>1</v>
      </c>
      <c r="AY64" s="1" t="b">
        <f t="shared" si="43"/>
        <v>1</v>
      </c>
      <c r="AZ64" s="1" t="b">
        <f t="shared" si="36"/>
        <v>1</v>
      </c>
      <c r="BA64" s="1" t="b">
        <f t="shared" si="37"/>
        <v>1</v>
      </c>
      <c r="BC64">
        <f t="shared" si="38"/>
        <v>2012</v>
      </c>
      <c r="BD64" s="2">
        <f t="shared" si="39"/>
        <v>87694.657938186108</v>
      </c>
      <c r="BE64" s="2"/>
      <c r="BF64" s="2">
        <f t="shared" si="47"/>
        <v>84001.475973146953</v>
      </c>
      <c r="BG64" s="2">
        <f t="shared" si="47"/>
        <v>40375.455464163773</v>
      </c>
      <c r="BH64" s="2"/>
      <c r="BI64" s="2">
        <f>X64</f>
        <v>74289.806190043979</v>
      </c>
      <c r="BJ64" s="2">
        <f t="shared" si="64"/>
        <v>126667.18506296932</v>
      </c>
      <c r="BK64" s="2">
        <f t="shared" si="40"/>
        <v>413028.5806285101</v>
      </c>
      <c r="BL64" s="2">
        <f t="shared" si="41"/>
        <v>0</v>
      </c>
      <c r="BM64" s="2"/>
    </row>
    <row r="65" spans="1:62" x14ac:dyDescent="0.3">
      <c r="A65" s="9" t="s">
        <v>79</v>
      </c>
      <c r="B65" s="10">
        <f>BD64</f>
        <v>87694.657938186108</v>
      </c>
      <c r="C65" s="10"/>
      <c r="D65" s="10">
        <f>BF64</f>
        <v>84001.475973146953</v>
      </c>
      <c r="E65" s="10">
        <f>BG64</f>
        <v>40375.455464163773</v>
      </c>
      <c r="F65" s="10"/>
      <c r="G65" s="10">
        <f>BI64</f>
        <v>74289.806190043979</v>
      </c>
      <c r="H65" s="10">
        <f>BJ64</f>
        <v>126667.18506296932</v>
      </c>
      <c r="I65" s="10">
        <f>SUM(B65:H65)</f>
        <v>413028.5806285101</v>
      </c>
      <c r="J65" s="10"/>
      <c r="K65" s="10"/>
      <c r="L65" s="74"/>
      <c r="N65" t="s">
        <v>40</v>
      </c>
      <c r="O65" s="2" t="e">
        <f>#REF!</f>
        <v>#REF!</v>
      </c>
      <c r="P65" s="2"/>
      <c r="R65" s="9" t="s">
        <v>79</v>
      </c>
      <c r="S65" s="10">
        <f>S64</f>
        <v>87694.657938186108</v>
      </c>
      <c r="T65" s="10"/>
      <c r="U65" s="10">
        <f>U64</f>
        <v>84001.475973146953</v>
      </c>
      <c r="V65" s="10">
        <f>V64</f>
        <v>40375.455464163773</v>
      </c>
      <c r="W65" s="10"/>
      <c r="X65" s="10">
        <f>X64</f>
        <v>74289.806190043979</v>
      </c>
      <c r="Y65" s="10">
        <f>Y64</f>
        <v>126667.18506296932</v>
      </c>
      <c r="Z65" s="10">
        <f>SUM(S65:Y65)</f>
        <v>413028.5806285101</v>
      </c>
      <c r="AA65" s="10"/>
      <c r="AB65" s="10"/>
      <c r="AC65" s="74"/>
      <c r="AD65" s="10"/>
      <c r="AE65" s="43"/>
      <c r="AK65" s="7"/>
      <c r="BC65" s="21"/>
      <c r="BD65" s="22"/>
      <c r="BF65" s="22"/>
      <c r="BG65" s="22"/>
      <c r="BI65" s="22"/>
      <c r="BJ65" s="22"/>
    </row>
    <row r="66" spans="1:62" x14ac:dyDescent="0.3">
      <c r="A66" s="11" t="s">
        <v>11</v>
      </c>
      <c r="I66" s="6">
        <f>(Z65-Z39)/Z39</f>
        <v>3.1302858062851011</v>
      </c>
      <c r="K66" s="6"/>
      <c r="N66" t="s">
        <v>71</v>
      </c>
      <c r="O66" s="2">
        <f>SUM(O40:O64)</f>
        <v>188684.53122516305</v>
      </c>
      <c r="P66" s="2"/>
      <c r="AB66" s="6"/>
      <c r="AN66" s="80"/>
      <c r="BC66" s="21" t="s">
        <v>161</v>
      </c>
      <c r="BD66">
        <f>COUNTA(#REF!,BD62,BD60,BD58,BD55,BD54,BD50,BD48,BD44)</f>
        <v>9</v>
      </c>
      <c r="BF66" s="22"/>
    </row>
    <row r="67" spans="1:62" x14ac:dyDescent="0.3">
      <c r="A67" s="1" t="s">
        <v>12</v>
      </c>
      <c r="I67" s="12">
        <f>STDEV(AC40:AC64)</f>
        <v>0.12296970205350422</v>
      </c>
    </row>
    <row r="68" spans="1:62" x14ac:dyDescent="0.3">
      <c r="A68" s="1" t="s">
        <v>13</v>
      </c>
      <c r="I68" s="13">
        <f>((1+I66)^(1/I75))-1</f>
        <v>5.8374101760113595E-2</v>
      </c>
    </row>
    <row r="69" spans="1:62" x14ac:dyDescent="0.3">
      <c r="A69" s="1" t="s">
        <v>83</v>
      </c>
      <c r="I69" s="31">
        <f>J60</f>
        <v>-115009.38551932795</v>
      </c>
      <c r="O69" s="2"/>
      <c r="P69" s="2"/>
    </row>
    <row r="70" spans="1:62" x14ac:dyDescent="0.3">
      <c r="A70" s="1" t="s">
        <v>84</v>
      </c>
      <c r="I70" s="32">
        <f>K60</f>
        <v>-0.28404151172245712</v>
      </c>
    </row>
    <row r="71" spans="1:62" x14ac:dyDescent="0.3">
      <c r="A71" s="1" t="s">
        <v>43</v>
      </c>
      <c r="I71" s="2">
        <f>O66</f>
        <v>188684.53122516305</v>
      </c>
    </row>
    <row r="72" spans="1:62" x14ac:dyDescent="0.3">
      <c r="A72" s="3" t="s">
        <v>5</v>
      </c>
      <c r="B72" s="3"/>
      <c r="C72" s="3"/>
      <c r="D72" s="3"/>
      <c r="E72" s="3"/>
      <c r="F72" s="3"/>
      <c r="G72" s="3"/>
      <c r="H72" s="3"/>
      <c r="I72" s="33">
        <f>I65-Z65</f>
        <v>0</v>
      </c>
      <c r="Z72" s="2"/>
    </row>
    <row r="73" spans="1:62" x14ac:dyDescent="0.3">
      <c r="A73" s="3" t="s">
        <v>149</v>
      </c>
      <c r="B73" s="3"/>
      <c r="C73" s="3"/>
      <c r="D73" s="3"/>
      <c r="E73" s="3"/>
      <c r="F73" s="3"/>
      <c r="G73" s="3"/>
      <c r="H73" s="3"/>
      <c r="I73" s="33">
        <f>((SUM(AA40:AA64)))-(I65-I39)</f>
        <v>0</v>
      </c>
    </row>
    <row r="74" spans="1:62" x14ac:dyDescent="0.3">
      <c r="A74" s="3" t="s">
        <v>148</v>
      </c>
      <c r="B74" s="3"/>
      <c r="C74" s="3"/>
      <c r="D74" s="3"/>
      <c r="E74" s="3"/>
      <c r="F74" s="3"/>
      <c r="G74" s="3"/>
      <c r="H74" s="3"/>
      <c r="I74" s="33">
        <f>(SUM(O40:O64))-I71</f>
        <v>0</v>
      </c>
      <c r="Z74" s="73"/>
    </row>
    <row r="75" spans="1:62" x14ac:dyDescent="0.3">
      <c r="A75" s="3" t="s">
        <v>160</v>
      </c>
      <c r="B75" s="3"/>
      <c r="C75" s="3"/>
      <c r="D75" s="3"/>
      <c r="E75" s="3"/>
      <c r="F75" s="3"/>
      <c r="G75" s="3"/>
      <c r="H75" s="3"/>
      <c r="I75" s="75">
        <f>COUNTA(I40:I64)</f>
        <v>25</v>
      </c>
    </row>
    <row r="76" spans="1:62" x14ac:dyDescent="0.3">
      <c r="A76" s="1" t="s">
        <v>106</v>
      </c>
      <c r="B76" s="63"/>
      <c r="C76" s="63"/>
      <c r="D76" s="63"/>
      <c r="E76" s="63"/>
      <c r="G76" s="63"/>
      <c r="H76" s="63"/>
      <c r="I76" s="84">
        <f>(SUM(B65:G65)/I65)</f>
        <v>0.6933210169857531</v>
      </c>
    </row>
    <row r="77" spans="1:62" x14ac:dyDescent="0.3">
      <c r="A77" s="1" t="s">
        <v>107</v>
      </c>
      <c r="B77" s="63"/>
      <c r="C77" s="63"/>
      <c r="D77" s="63"/>
      <c r="E77" s="63"/>
      <c r="G77" s="63"/>
      <c r="H77" s="63"/>
      <c r="I77" s="84">
        <f>(H65/I65)</f>
        <v>0.30667898301424684</v>
      </c>
    </row>
    <row r="78" spans="1:62" x14ac:dyDescent="0.3">
      <c r="A78" s="3" t="s">
        <v>108</v>
      </c>
      <c r="I78" s="3">
        <f>100%-(I76+I77)</f>
        <v>0</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8"/>
  <sheetViews>
    <sheetView topLeftCell="A59" zoomScaleNormal="100" workbookViewId="0">
      <pane xSplit="30000" topLeftCell="AV1"/>
      <selection activeCell="A76" sqref="A1:I1048576"/>
      <selection pane="topRight" activeCell="A30" sqref="A30"/>
    </sheetView>
  </sheetViews>
  <sheetFormatPr defaultColWidth="8.88671875" defaultRowHeight="14.4" x14ac:dyDescent="0.3"/>
  <cols>
    <col min="1" max="1" width="25.44140625" customWidth="1"/>
    <col min="2" max="2" width="9.33203125" bestFit="1" customWidth="1"/>
    <col min="4" max="4" width="9.33203125" bestFit="1" customWidth="1"/>
    <col min="7" max="7" width="9.88671875" bestFit="1" customWidth="1"/>
    <col min="8" max="8" width="9.33203125" bestFit="1" customWidth="1"/>
    <col min="9" max="9" width="11.6640625" customWidth="1"/>
    <col min="10" max="10" width="10" bestFit="1" customWidth="1"/>
    <col min="11" max="12" width="8.88671875" customWidth="1"/>
    <col min="15" max="15" width="9.88671875" bestFit="1" customWidth="1"/>
    <col min="16" max="16" width="9.88671875" customWidth="1"/>
    <col min="18" max="18" width="9.109375" customWidth="1"/>
    <col min="19" max="19" width="10.88671875" bestFit="1" customWidth="1"/>
    <col min="21" max="21" width="11.88671875" bestFit="1" customWidth="1"/>
    <col min="24" max="24" width="9.88671875" bestFit="1" customWidth="1"/>
    <col min="25" max="25" width="9.33203125" bestFit="1" customWidth="1"/>
    <col min="26" max="26" width="10.88671875" bestFit="1" customWidth="1"/>
    <col min="27" max="27" width="10" bestFit="1" customWidth="1"/>
    <col min="30" max="31" width="10.88671875" customWidth="1"/>
    <col min="56" max="56" width="10.88671875" bestFit="1" customWidth="1"/>
    <col min="58" max="58" width="9.33203125" bestFit="1" customWidth="1"/>
    <col min="61" max="61" width="10.109375" customWidth="1"/>
    <col min="62" max="63" width="9.33203125" bestFit="1" customWidth="1"/>
  </cols>
  <sheetData>
    <row r="1" spans="1:16" x14ac:dyDescent="0.3">
      <c r="A1" s="20" t="s">
        <v>50</v>
      </c>
      <c r="N1" s="20" t="s">
        <v>145</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3">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3">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3">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3">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3">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3">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3">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3">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3">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3">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3">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3">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3">
      <c r="A29" s="17">
        <f>'Non-Rebalanced Portfolio'!A29</f>
        <v>0</v>
      </c>
      <c r="B29" s="17">
        <f>'Non-Rebalanced Portfolio'!B29</f>
        <v>0</v>
      </c>
      <c r="C29" s="17"/>
      <c r="D29" s="17">
        <f>'Non-Rebalanced Portfolio'!D29</f>
        <v>0</v>
      </c>
      <c r="E29" s="17">
        <f>'Non-Rebalanced Portfolio'!E29</f>
        <v>0</v>
      </c>
      <c r="F29" s="17"/>
      <c r="G29" s="17">
        <f>'Non-Rebalanced Portfolio'!G29</f>
        <v>0</v>
      </c>
      <c r="H29" s="17">
        <f>'Non-Rebalanced Portfolio'!H29</f>
        <v>0</v>
      </c>
      <c r="N29" s="49">
        <f>'4.5% Withdrawals-No Rebalancing'!N29</f>
        <v>0</v>
      </c>
      <c r="O29" s="50">
        <f>'4.5% Withdrawals-No Rebalancing'!O29</f>
        <v>0</v>
      </c>
    </row>
    <row r="30" spans="1:16" x14ac:dyDescent="0.3">
      <c r="A30" s="17">
        <f>'Non-Rebalanced Portfolio'!A30</f>
        <v>0</v>
      </c>
      <c r="B30" s="17">
        <f>'Non-Rebalanced Portfolio'!B30</f>
        <v>0</v>
      </c>
      <c r="C30" s="17"/>
      <c r="D30" s="17">
        <f>'Non-Rebalanced Portfolio'!D30</f>
        <v>0</v>
      </c>
      <c r="E30" s="17">
        <f>'Non-Rebalanced Portfolio'!E30</f>
        <v>0</v>
      </c>
      <c r="F30" s="17"/>
      <c r="G30" s="17">
        <f>'Non-Rebalanced Portfolio'!G30</f>
        <v>0</v>
      </c>
      <c r="H30" s="17">
        <f>'Non-Rebalanced Portfolio'!H30</f>
        <v>0</v>
      </c>
      <c r="N30" s="49">
        <f>'4.5% Withdrawals-No Rebalancing'!N30</f>
        <v>0</v>
      </c>
      <c r="O30" s="50">
        <f>'4.5% Withdrawals-No Rebalancing'!O30</f>
        <v>0</v>
      </c>
    </row>
    <row r="31" spans="1:16" x14ac:dyDescent="0.3">
      <c r="A31" s="17">
        <f>'Non-Rebalanced Portfolio'!A31</f>
        <v>0</v>
      </c>
      <c r="B31" s="17">
        <f>'Non-Rebalanced Portfolio'!B31</f>
        <v>0</v>
      </c>
      <c r="C31" s="17"/>
      <c r="D31" s="17">
        <f>'Non-Rebalanced Portfolio'!D31</f>
        <v>0</v>
      </c>
      <c r="E31" s="17">
        <f>'Non-Rebalanced Portfolio'!E31</f>
        <v>0</v>
      </c>
      <c r="F31" s="17"/>
      <c r="G31" s="17">
        <f>'Non-Rebalanced Portfolio'!G31</f>
        <v>0</v>
      </c>
      <c r="H31" s="17">
        <f>'Non-Rebalanced Portfolio'!H31</f>
        <v>0</v>
      </c>
      <c r="N31" s="49">
        <f>'4.5% Withdrawals-No Rebalancing'!N31</f>
        <v>0</v>
      </c>
      <c r="O31" s="50">
        <f>'4.5% Withdrawals-No Rebalancing'!O31</f>
        <v>0</v>
      </c>
    </row>
    <row r="32" spans="1:16" x14ac:dyDescent="0.3">
      <c r="A32" s="17">
        <f>'Non-Rebalanced Portfolio'!A32</f>
        <v>0</v>
      </c>
      <c r="B32" s="17">
        <f>'Non-Rebalanced Portfolio'!B32</f>
        <v>0</v>
      </c>
      <c r="C32" s="17"/>
      <c r="D32" s="17">
        <f>'Non-Rebalanced Portfolio'!D32</f>
        <v>0</v>
      </c>
      <c r="E32" s="17">
        <f>'Non-Rebalanced Portfolio'!E32</f>
        <v>0</v>
      </c>
      <c r="F32" s="17"/>
      <c r="G32" s="17">
        <f>'Non-Rebalanced Portfolio'!G32</f>
        <v>0</v>
      </c>
      <c r="H32" s="17">
        <f>'Non-Rebalanced Portfolio'!H32</f>
        <v>0</v>
      </c>
      <c r="N32" s="49">
        <f>'4.5% Withdrawals-No Rebalancing'!N32</f>
        <v>0</v>
      </c>
      <c r="O32" s="50">
        <f>'4.5% Withdrawals-No Rebalancing'!O32</f>
        <v>0</v>
      </c>
    </row>
    <row r="33" spans="1:65" x14ac:dyDescent="0.3">
      <c r="A33" s="17">
        <f>'Non-Rebalanced Portfolio'!A33</f>
        <v>0</v>
      </c>
      <c r="B33" s="17">
        <f>'Non-Rebalanced Portfolio'!B33</f>
        <v>0</v>
      </c>
      <c r="C33" s="17"/>
      <c r="D33" s="17">
        <f>'Non-Rebalanced Portfolio'!D33</f>
        <v>0</v>
      </c>
      <c r="E33" s="17">
        <f>'Non-Rebalanced Portfolio'!E33</f>
        <v>0</v>
      </c>
      <c r="F33" s="17"/>
      <c r="G33" s="17">
        <f>'Non-Rebalanced Portfolio'!G33</f>
        <v>0</v>
      </c>
      <c r="H33" s="17">
        <f>'Non-Rebalanced Portfolio'!H33</f>
        <v>0</v>
      </c>
      <c r="N33" s="49">
        <f>'4.5% Withdrawals-No Rebalancing'!N33</f>
        <v>0</v>
      </c>
      <c r="O33" s="50">
        <f>'4.5% Withdrawals-No Rebalancing'!O33</f>
        <v>0</v>
      </c>
    </row>
    <row r="36" spans="1:65" x14ac:dyDescent="0.3">
      <c r="A36" s="20" t="s">
        <v>157</v>
      </c>
      <c r="N36" s="20" t="s">
        <v>25</v>
      </c>
      <c r="R36" s="20" t="s">
        <v>158</v>
      </c>
      <c r="AG36" s="20" t="s">
        <v>159</v>
      </c>
      <c r="AS36" s="20" t="s">
        <v>7</v>
      </c>
      <c r="BC36" s="20" t="s">
        <v>156</v>
      </c>
    </row>
    <row r="37" spans="1:65"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65"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65" x14ac:dyDescent="0.3">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65" x14ac:dyDescent="0.3">
      <c r="A40">
        <f t="shared" ref="A40:A64" si="6">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7">F40-($O40/4)</f>
        <v>22604.313000000002</v>
      </c>
      <c r="X40" s="2"/>
      <c r="Y40" s="2">
        <f>H40-($O40/4)</f>
        <v>31053.712999999996</v>
      </c>
      <c r="Z40" s="2">
        <f>SUM(S40:Y40)</f>
        <v>110523.552</v>
      </c>
      <c r="AA40" s="2">
        <f>Z40-Z39</f>
        <v>10523.551999999996</v>
      </c>
      <c r="AB40" s="6">
        <f>(AA40/Z39)</f>
        <v>0.10523551999999996</v>
      </c>
      <c r="AC40" s="7">
        <f>AB40+1</f>
        <v>1.1052355199999999</v>
      </c>
      <c r="AD40" s="2">
        <f>Z40-(I40-O40)</f>
        <v>0</v>
      </c>
      <c r="AE40" s="2"/>
      <c r="AG40">
        <f>A40</f>
        <v>1988</v>
      </c>
      <c r="AH40" s="6">
        <f t="shared" si="5"/>
        <v>0.19989144938085229</v>
      </c>
      <c r="AI40" s="6">
        <f t="shared" si="5"/>
        <v>0.31461903251173112</v>
      </c>
      <c r="AJ40" s="7"/>
      <c r="AK40" s="7"/>
      <c r="AL40" s="6">
        <f>W40/$Z40</f>
        <v>0.20452032703400633</v>
      </c>
      <c r="AM40" s="7"/>
      <c r="AN40" s="6">
        <f>Y40/$Z40</f>
        <v>0.28096919107341028</v>
      </c>
      <c r="AO40" s="6">
        <f>SUM(AH40:AN40)</f>
        <v>1</v>
      </c>
      <c r="AP40" s="7">
        <f>SUM(AH40:AM40)</f>
        <v>0.71903080892658977</v>
      </c>
      <c r="AQ40" s="7">
        <f>AO40-(AP40+AN40)</f>
        <v>0</v>
      </c>
      <c r="AR40" s="24"/>
      <c r="AS40">
        <f>AG40</f>
        <v>1988</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1988</v>
      </c>
      <c r="BD40" s="2">
        <f t="shared" ref="BD40:BE50" si="9">$BK40*BD$39</f>
        <v>22104.7104</v>
      </c>
      <c r="BE40" s="2">
        <f t="shared" si="9"/>
        <v>33157.065599999994</v>
      </c>
      <c r="BF40" s="2"/>
      <c r="BG40" s="2"/>
      <c r="BH40" s="2">
        <f t="shared" ref="BH40:BH48" si="10">$BK40*BH$39</f>
        <v>22104.7104</v>
      </c>
      <c r="BI40" s="2"/>
      <c r="BJ40" s="2">
        <f t="shared" ref="BJ40:BJ64" si="11">$BK40*BJ$39</f>
        <v>33157.065599999994</v>
      </c>
      <c r="BK40" s="2">
        <f>Z40</f>
        <v>110523.552</v>
      </c>
      <c r="BL40" s="2">
        <f>SUM(BD40:BJ40)-Z40</f>
        <v>0</v>
      </c>
      <c r="BM40" s="2"/>
    </row>
    <row r="41" spans="1:65" x14ac:dyDescent="0.3">
      <c r="A41">
        <f t="shared" si="6"/>
        <v>1989</v>
      </c>
      <c r="B41" s="2">
        <f t="shared" ref="B41:B50" si="12">BD40*(1+(B5/100))</f>
        <v>29036.747581440002</v>
      </c>
      <c r="C41" s="2">
        <f t="shared" ref="C41:C50" si="13">BE40*(1+(C5/100))</f>
        <v>41146.592126975993</v>
      </c>
      <c r="D41" s="2"/>
      <c r="E41" s="2"/>
      <c r="F41" s="2">
        <f t="shared" ref="F41:F48" si="14">BH40*(1+(F5/100))</f>
        <v>27845.524737984004</v>
      </c>
      <c r="G41" s="2"/>
      <c r="H41" s="2">
        <f t="shared" ref="H41:H64" si="15">BJ40*(1+(H5/100))</f>
        <v>37679.689347839994</v>
      </c>
      <c r="I41" s="2">
        <f>SUM(B41:H41)</f>
        <v>135708.55379424</v>
      </c>
      <c r="J41" s="2">
        <f t="shared" ref="J41:J64" si="16">I41-I40</f>
        <v>20579.85379424</v>
      </c>
      <c r="K41" s="6">
        <f t="shared" ref="K41:K64" si="17">(J41/I40)</f>
        <v>0.1787552</v>
      </c>
      <c r="L41" s="7">
        <f t="shared" ref="L41:L64" si="18">K41+1</f>
        <v>1.1787551999999999</v>
      </c>
      <c r="N41">
        <f t="shared" ref="N41:N64" si="19">A41</f>
        <v>1989</v>
      </c>
      <c r="O41" s="2">
        <f t="shared" ref="O41:O64" si="20">O40*(1+O5)</f>
        <v>4816.9848080000002</v>
      </c>
      <c r="P41" s="2"/>
      <c r="Q41" s="2"/>
      <c r="R41">
        <f t="shared" ref="R41:R64" si="21">A41</f>
        <v>1989</v>
      </c>
      <c r="S41" s="2">
        <f t="shared" ref="S41:T49" si="22">B41-($O41/4)</f>
        <v>27832.501379440004</v>
      </c>
      <c r="T41" s="2">
        <f t="shared" si="22"/>
        <v>39942.345924975991</v>
      </c>
      <c r="U41" s="2"/>
      <c r="V41" s="2"/>
      <c r="W41" s="2">
        <f t="shared" si="7"/>
        <v>26641.278535984005</v>
      </c>
      <c r="X41" s="2"/>
      <c r="Y41" s="2">
        <f t="shared" ref="Y41:Y49" si="23">H41-($O41/4)</f>
        <v>36475.443145839992</v>
      </c>
      <c r="Z41" s="2">
        <f t="shared" ref="Z41:Z64" si="24">SUM(S41:Y41)</f>
        <v>130891.56898623999</v>
      </c>
      <c r="AA41" s="2">
        <f t="shared" ref="AA41:AA55" si="25">Z41-Z40</f>
        <v>20368.016986239993</v>
      </c>
      <c r="AB41" s="6">
        <f t="shared" ref="AB41:AB55" si="26">(AA41/Z40)</f>
        <v>0.1842866666666666</v>
      </c>
      <c r="AC41" s="7">
        <f t="shared" ref="AC41:AC64" si="27">AB41+1</f>
        <v>1.1842866666666665</v>
      </c>
      <c r="AD41" s="2">
        <f t="shared" ref="AD41:AD64" si="28">Z41-(I41-O41)</f>
        <v>0</v>
      </c>
      <c r="AE41" s="2"/>
      <c r="AG41">
        <f t="shared" ref="AG41:AG64" si="29">A41</f>
        <v>1989</v>
      </c>
      <c r="AH41" s="6">
        <f t="shared" si="5"/>
        <v>0.21263784669252381</v>
      </c>
      <c r="AI41" s="6">
        <f t="shared" si="5"/>
        <v>0.30515598700765012</v>
      </c>
      <c r="AJ41" s="7"/>
      <c r="AK41" s="7"/>
      <c r="AL41" s="6">
        <f t="shared" ref="AL41:AM56" si="30">W41/$Z41</f>
        <v>0.20353700962041854</v>
      </c>
      <c r="AM41" s="7"/>
      <c r="AN41" s="6">
        <f t="shared" ref="AN41:AN64" si="31">Y41/$Z41</f>
        <v>0.27866915667940756</v>
      </c>
      <c r="AO41" s="6">
        <f t="shared" ref="AO41:AO64" si="32">SUM(AH41:AN41)</f>
        <v>1</v>
      </c>
      <c r="AP41" s="7">
        <f t="shared" ref="AP41:AP64" si="33">SUM(AH41:AM41)</f>
        <v>0.7213308433205925</v>
      </c>
      <c r="AQ41" s="7">
        <f t="shared" ref="AQ41:AQ64" si="34">AO41-(AP41+AN41)</f>
        <v>0</v>
      </c>
      <c r="AR41" s="24"/>
      <c r="AS41">
        <f t="shared" ref="AS41:AS64" si="35">AG41</f>
        <v>1989</v>
      </c>
      <c r="AT41" s="1" t="b">
        <f t="shared" ref="AT41:AT64" si="36">AND((S41/$Z41)&gt;0.15,(S41/$Z41)&lt;0.25)</f>
        <v>1</v>
      </c>
      <c r="AU41" s="1" t="b">
        <f t="shared" ref="AU41:AU50" si="37">AND((T41/$Z41)&gt;0.25,(T41/$Z41)&lt;0.35)</f>
        <v>1</v>
      </c>
      <c r="AX41" s="1" t="b">
        <f t="shared" si="8"/>
        <v>1</v>
      </c>
      <c r="AZ41" s="1" t="b">
        <f t="shared" ref="AZ41:AZ64" si="38">AND((Y41/$Z41)&gt;0.25,(Y41/$Z41)&lt;0.35)</f>
        <v>1</v>
      </c>
      <c r="BA41" s="1" t="b">
        <f t="shared" ref="BA41:BA64" si="39">AND((Z41/$Z41)&gt;0.999,(Z41/$Z41)&lt;1.01)</f>
        <v>1</v>
      </c>
      <c r="BC41">
        <f t="shared" ref="BC41:BC64" si="40">AS41</f>
        <v>1989</v>
      </c>
      <c r="BD41" s="2">
        <f t="shared" si="9"/>
        <v>26178.313797248</v>
      </c>
      <c r="BE41" s="2">
        <f t="shared" si="9"/>
        <v>39267.470695871998</v>
      </c>
      <c r="BF41" s="2"/>
      <c r="BG41" s="2"/>
      <c r="BH41" s="2">
        <f t="shared" si="10"/>
        <v>26178.313797248</v>
      </c>
      <c r="BI41" s="2"/>
      <c r="BJ41" s="2">
        <f t="shared" si="11"/>
        <v>39267.470695871998</v>
      </c>
      <c r="BK41" s="2">
        <f t="shared" ref="BK41:BK64" si="41">Z41</f>
        <v>130891.56898623999</v>
      </c>
      <c r="BL41" s="2">
        <f t="shared" ref="BL41:BL64" si="42">SUM(BD41:BJ41)-Z41</f>
        <v>0</v>
      </c>
      <c r="BM41" s="2"/>
    </row>
    <row r="42" spans="1:65" x14ac:dyDescent="0.3">
      <c r="A42">
        <f t="shared" si="6"/>
        <v>1990</v>
      </c>
      <c r="B42" s="2">
        <f t="shared" si="12"/>
        <v>25309.193779179364</v>
      </c>
      <c r="C42" s="2">
        <f t="shared" si="13"/>
        <v>33752.354436636779</v>
      </c>
      <c r="D42" s="2"/>
      <c r="E42" s="2"/>
      <c r="F42" s="2">
        <f t="shared" si="14"/>
        <v>22968.852525705395</v>
      </c>
      <c r="G42" s="2"/>
      <c r="H42" s="2">
        <f t="shared" si="15"/>
        <v>42664.106911064926</v>
      </c>
      <c r="I42" s="2">
        <f t="shared" ref="I42:I64" si="43">SUM(B42:H42)</f>
        <v>124694.50765258647</v>
      </c>
      <c r="J42" s="2">
        <f t="shared" si="16"/>
        <v>-11014.046141653525</v>
      </c>
      <c r="K42" s="6">
        <f t="shared" si="17"/>
        <v>-8.1159557254975367E-2</v>
      </c>
      <c r="L42" s="7">
        <f t="shared" si="18"/>
        <v>0.91884044274502463</v>
      </c>
      <c r="N42">
        <f t="shared" si="19"/>
        <v>1990</v>
      </c>
      <c r="O42" s="2">
        <f t="shared" si="20"/>
        <v>5120.4548509039996</v>
      </c>
      <c r="P42" s="2"/>
      <c r="Q42" s="2"/>
      <c r="R42">
        <f t="shared" si="21"/>
        <v>1990</v>
      </c>
      <c r="S42" s="2">
        <f t="shared" si="22"/>
        <v>24029.080066453364</v>
      </c>
      <c r="T42" s="2">
        <f t="shared" si="22"/>
        <v>32472.240723910778</v>
      </c>
      <c r="U42" s="2"/>
      <c r="V42" s="2"/>
      <c r="W42" s="2">
        <f t="shared" si="7"/>
        <v>21688.738812979394</v>
      </c>
      <c r="X42" s="2"/>
      <c r="Y42" s="2">
        <f t="shared" si="23"/>
        <v>41383.993198338925</v>
      </c>
      <c r="Z42" s="2">
        <f t="shared" si="24"/>
        <v>119574.05280168247</v>
      </c>
      <c r="AA42" s="2">
        <f t="shared" si="25"/>
        <v>-11317.51618455752</v>
      </c>
      <c r="AB42" s="6">
        <f t="shared" si="26"/>
        <v>-8.646482177738489E-2</v>
      </c>
      <c r="AC42" s="7">
        <f t="shared" si="27"/>
        <v>0.9135351782226151</v>
      </c>
      <c r="AD42" s="2">
        <f t="shared" si="28"/>
        <v>0</v>
      </c>
      <c r="AE42" s="2"/>
      <c r="AG42">
        <f t="shared" si="29"/>
        <v>1990</v>
      </c>
      <c r="AH42" s="6">
        <f t="shared" si="5"/>
        <v>0.2009556379786373</v>
      </c>
      <c r="AI42" s="6">
        <f t="shared" si="5"/>
        <v>0.27156594564681241</v>
      </c>
      <c r="AJ42" s="7"/>
      <c r="AK42" s="7"/>
      <c r="AL42" s="6">
        <f t="shared" si="30"/>
        <v>0.18138332108681543</v>
      </c>
      <c r="AM42" s="7"/>
      <c r="AN42" s="6">
        <f t="shared" si="31"/>
        <v>0.3460950952877348</v>
      </c>
      <c r="AO42" s="6">
        <f t="shared" si="32"/>
        <v>1</v>
      </c>
      <c r="AP42" s="7">
        <f t="shared" si="33"/>
        <v>0.65390490471226514</v>
      </c>
      <c r="AQ42" s="7">
        <f t="shared" si="34"/>
        <v>0</v>
      </c>
      <c r="AR42" s="24"/>
      <c r="AS42">
        <f t="shared" si="35"/>
        <v>1990</v>
      </c>
      <c r="AT42" s="1" t="b">
        <f t="shared" si="36"/>
        <v>1</v>
      </c>
      <c r="AU42" s="1" t="b">
        <f t="shared" si="37"/>
        <v>1</v>
      </c>
      <c r="AX42" s="1" t="b">
        <f t="shared" si="8"/>
        <v>1</v>
      </c>
      <c r="AZ42" s="1" t="b">
        <f t="shared" si="38"/>
        <v>1</v>
      </c>
      <c r="BA42" s="1" t="b">
        <f t="shared" si="39"/>
        <v>1</v>
      </c>
      <c r="BC42">
        <f t="shared" si="40"/>
        <v>1990</v>
      </c>
      <c r="BD42" s="2">
        <f t="shared" si="9"/>
        <v>23914.810560336497</v>
      </c>
      <c r="BE42" s="2">
        <f t="shared" si="9"/>
        <v>35872.215840504738</v>
      </c>
      <c r="BF42" s="2"/>
      <c r="BG42" s="2"/>
      <c r="BH42" s="2">
        <f t="shared" si="10"/>
        <v>23914.810560336497</v>
      </c>
      <c r="BI42" s="2"/>
      <c r="BJ42" s="2">
        <f t="shared" si="11"/>
        <v>35872.215840504738</v>
      </c>
      <c r="BK42" s="2">
        <f t="shared" si="41"/>
        <v>119574.05280168247</v>
      </c>
      <c r="BL42" s="2">
        <f t="shared" si="42"/>
        <v>0</v>
      </c>
      <c r="BM42" s="2"/>
    </row>
    <row r="43" spans="1:65" x14ac:dyDescent="0.3">
      <c r="A43">
        <f t="shared" si="6"/>
        <v>1991</v>
      </c>
      <c r="B43" s="2">
        <f t="shared" si="12"/>
        <v>31141.866311670186</v>
      </c>
      <c r="C43" s="2">
        <f t="shared" si="13"/>
        <v>50884.738169755976</v>
      </c>
      <c r="D43" s="2"/>
      <c r="E43" s="2"/>
      <c r="F43" s="2">
        <f t="shared" si="14"/>
        <v>26295.769099723599</v>
      </c>
      <c r="G43" s="2"/>
      <c r="H43" s="2">
        <f t="shared" si="15"/>
        <v>41342.728756181714</v>
      </c>
      <c r="I43" s="2">
        <f t="shared" si="43"/>
        <v>149665.10233733148</v>
      </c>
      <c r="J43" s="2">
        <f t="shared" si="16"/>
        <v>24970.59468474501</v>
      </c>
      <c r="K43" s="6">
        <f t="shared" si="17"/>
        <v>0.2002541664009454</v>
      </c>
      <c r="L43" s="7">
        <f t="shared" si="18"/>
        <v>1.2002541664009454</v>
      </c>
      <c r="N43">
        <f t="shared" si="19"/>
        <v>1991</v>
      </c>
      <c r="O43" s="2">
        <f t="shared" si="20"/>
        <v>5274.0684964311195</v>
      </c>
      <c r="P43" s="2"/>
      <c r="Q43" s="2"/>
      <c r="R43">
        <f t="shared" si="21"/>
        <v>1991</v>
      </c>
      <c r="S43" s="2">
        <f t="shared" si="22"/>
        <v>29823.349187562406</v>
      </c>
      <c r="T43" s="2">
        <f t="shared" si="22"/>
        <v>49566.221045648199</v>
      </c>
      <c r="U43" s="2"/>
      <c r="V43" s="2"/>
      <c r="W43" s="2">
        <f t="shared" si="7"/>
        <v>24977.251975615818</v>
      </c>
      <c r="X43" s="2"/>
      <c r="Y43" s="2">
        <f t="shared" si="23"/>
        <v>40024.211632073937</v>
      </c>
      <c r="Z43" s="2">
        <f t="shared" si="24"/>
        <v>144391.03384090035</v>
      </c>
      <c r="AA43" s="2">
        <f t="shared" si="25"/>
        <v>24816.981039217877</v>
      </c>
      <c r="AB43" s="6">
        <f t="shared" si="26"/>
        <v>0.20754486828658106</v>
      </c>
      <c r="AC43" s="7">
        <f t="shared" si="27"/>
        <v>1.207544868286581</v>
      </c>
      <c r="AD43" s="2">
        <f t="shared" si="28"/>
        <v>0</v>
      </c>
      <c r="AE43" s="2"/>
      <c r="AG43">
        <f t="shared" si="29"/>
        <v>1991</v>
      </c>
      <c r="AH43" s="6">
        <f t="shared" si="5"/>
        <v>0.20654571405329611</v>
      </c>
      <c r="AI43" s="6">
        <f t="shared" si="5"/>
        <v>0.34327769340763609</v>
      </c>
      <c r="AJ43" s="7"/>
      <c r="AK43" s="7"/>
      <c r="AL43" s="6">
        <f t="shared" si="30"/>
        <v>0.17298340008519794</v>
      </c>
      <c r="AM43" s="7"/>
      <c r="AN43" s="6">
        <f t="shared" si="31"/>
        <v>0.27719319245386992</v>
      </c>
      <c r="AO43" s="6">
        <f t="shared" si="32"/>
        <v>1</v>
      </c>
      <c r="AP43" s="7">
        <f t="shared" si="33"/>
        <v>0.72280680754613014</v>
      </c>
      <c r="AQ43" s="7">
        <f t="shared" si="34"/>
        <v>0</v>
      </c>
      <c r="AR43" s="24"/>
      <c r="AS43">
        <f t="shared" si="35"/>
        <v>1991</v>
      </c>
      <c r="AT43" s="1" t="b">
        <f t="shared" si="36"/>
        <v>1</v>
      </c>
      <c r="AU43" s="1" t="b">
        <f t="shared" si="37"/>
        <v>1</v>
      </c>
      <c r="AX43" s="1" t="b">
        <f t="shared" si="8"/>
        <v>1</v>
      </c>
      <c r="AZ43" s="1" t="b">
        <f t="shared" si="38"/>
        <v>1</v>
      </c>
      <c r="BA43" s="1" t="b">
        <f t="shared" si="39"/>
        <v>1</v>
      </c>
      <c r="BC43">
        <f t="shared" si="40"/>
        <v>1991</v>
      </c>
      <c r="BD43" s="2">
        <f t="shared" si="9"/>
        <v>28878.206768180069</v>
      </c>
      <c r="BE43" s="2">
        <f t="shared" si="9"/>
        <v>43317.310152270104</v>
      </c>
      <c r="BF43" s="2"/>
      <c r="BG43" s="2"/>
      <c r="BH43" s="2">
        <f t="shared" si="10"/>
        <v>28878.206768180069</v>
      </c>
      <c r="BI43" s="2"/>
      <c r="BJ43" s="2">
        <f t="shared" si="11"/>
        <v>43317.310152270104</v>
      </c>
      <c r="BK43" s="2">
        <f t="shared" si="41"/>
        <v>144391.03384090035</v>
      </c>
      <c r="BL43" s="2">
        <f t="shared" si="42"/>
        <v>0</v>
      </c>
      <c r="BM43" s="2"/>
    </row>
    <row r="44" spans="1:65" x14ac:dyDescent="0.3">
      <c r="A44">
        <f t="shared" si="6"/>
        <v>1992</v>
      </c>
      <c r="B44" s="2">
        <f t="shared" si="12"/>
        <v>31020.969710379031</v>
      </c>
      <c r="C44" s="2">
        <f t="shared" si="13"/>
        <v>48717.246035852091</v>
      </c>
      <c r="D44" s="2"/>
      <c r="E44" s="2"/>
      <c r="F44" s="2">
        <f t="shared" si="14"/>
        <v>26359.738355927086</v>
      </c>
      <c r="G44" s="2"/>
      <c r="H44" s="2">
        <f t="shared" si="15"/>
        <v>46410.166097142188</v>
      </c>
      <c r="I44" s="2">
        <f t="shared" si="43"/>
        <v>152508.12019930038</v>
      </c>
      <c r="J44" s="2">
        <f t="shared" si="16"/>
        <v>2843.0178619688959</v>
      </c>
      <c r="K44" s="6">
        <f t="shared" si="17"/>
        <v>1.8995863548477675E-2</v>
      </c>
      <c r="L44" s="7">
        <f t="shared" si="18"/>
        <v>1.0189958635484777</v>
      </c>
      <c r="N44">
        <f t="shared" si="19"/>
        <v>1992</v>
      </c>
      <c r="O44" s="2">
        <f t="shared" si="20"/>
        <v>5432.290551324053</v>
      </c>
      <c r="P44" s="2"/>
      <c r="Q44" s="2"/>
      <c r="R44">
        <f t="shared" si="21"/>
        <v>1992</v>
      </c>
      <c r="S44" s="2">
        <f t="shared" si="22"/>
        <v>29662.897072548018</v>
      </c>
      <c r="T44" s="2">
        <f t="shared" si="22"/>
        <v>47359.173398021077</v>
      </c>
      <c r="U44" s="2"/>
      <c r="V44" s="2"/>
      <c r="W44" s="2">
        <f t="shared" si="7"/>
        <v>25001.665718096072</v>
      </c>
      <c r="X44" s="2"/>
      <c r="Y44" s="2">
        <f t="shared" si="23"/>
        <v>45052.093459311174</v>
      </c>
      <c r="Z44" s="2">
        <f t="shared" si="24"/>
        <v>147075.82964797635</v>
      </c>
      <c r="AA44" s="2">
        <f t="shared" si="25"/>
        <v>2684.7958070760069</v>
      </c>
      <c r="AB44" s="6">
        <f t="shared" si="26"/>
        <v>1.859392329051604E-2</v>
      </c>
      <c r="AC44" s="7">
        <f t="shared" si="27"/>
        <v>1.0185939232905161</v>
      </c>
      <c r="AD44" s="2">
        <f t="shared" si="28"/>
        <v>0</v>
      </c>
      <c r="AE44" s="2"/>
      <c r="AG44">
        <f t="shared" si="29"/>
        <v>1992</v>
      </c>
      <c r="AH44" s="6">
        <f t="shared" si="5"/>
        <v>0.20168437698801828</v>
      </c>
      <c r="AI44" s="38">
        <f t="shared" si="5"/>
        <v>0.32200514191471502</v>
      </c>
      <c r="AJ44" s="7"/>
      <c r="AK44" s="7"/>
      <c r="AL44" s="38">
        <f t="shared" si="30"/>
        <v>0.16999166877342906</v>
      </c>
      <c r="AM44" s="7"/>
      <c r="AN44" s="6">
        <f t="shared" si="31"/>
        <v>0.30631881232383756</v>
      </c>
      <c r="AO44" s="6">
        <f t="shared" si="32"/>
        <v>1</v>
      </c>
      <c r="AP44" s="7">
        <f t="shared" si="33"/>
        <v>0.69368118767616238</v>
      </c>
      <c r="AQ44" s="7">
        <f t="shared" si="34"/>
        <v>0</v>
      </c>
      <c r="AR44" s="24"/>
      <c r="AS44">
        <f t="shared" si="35"/>
        <v>1992</v>
      </c>
      <c r="AT44" s="1" t="b">
        <f t="shared" si="36"/>
        <v>1</v>
      </c>
      <c r="AU44" s="1" t="b">
        <f t="shared" si="37"/>
        <v>1</v>
      </c>
      <c r="AV44" s="1"/>
      <c r="AW44" s="1"/>
      <c r="AX44" s="1" t="b">
        <f t="shared" si="8"/>
        <v>1</v>
      </c>
      <c r="AY44" s="1"/>
      <c r="AZ44" s="1" t="b">
        <f t="shared" si="38"/>
        <v>1</v>
      </c>
      <c r="BA44" s="1" t="b">
        <f t="shared" si="39"/>
        <v>1</v>
      </c>
      <c r="BC44">
        <f t="shared" si="40"/>
        <v>1992</v>
      </c>
      <c r="BD44" s="2">
        <f t="shared" si="9"/>
        <v>29415.16592959527</v>
      </c>
      <c r="BE44" s="2">
        <f t="shared" si="9"/>
        <v>44122.748894392906</v>
      </c>
      <c r="BF44" s="2"/>
      <c r="BG44" s="2"/>
      <c r="BH44" s="2">
        <f t="shared" si="10"/>
        <v>29415.16592959527</v>
      </c>
      <c r="BI44" s="2"/>
      <c r="BJ44" s="2">
        <f t="shared" si="11"/>
        <v>44122.748894392906</v>
      </c>
      <c r="BK44" s="2">
        <f t="shared" si="41"/>
        <v>147075.82964797635</v>
      </c>
      <c r="BL44" s="2">
        <f t="shared" si="42"/>
        <v>0</v>
      </c>
      <c r="BM44" s="2"/>
    </row>
    <row r="45" spans="1:65" x14ac:dyDescent="0.3">
      <c r="A45">
        <f t="shared" si="6"/>
        <v>1993</v>
      </c>
      <c r="B45" s="2">
        <f t="shared" si="12"/>
        <v>32324.325840032241</v>
      </c>
      <c r="C45" s="2">
        <f t="shared" si="13"/>
        <v>50516.135209190441</v>
      </c>
      <c r="D45" s="2"/>
      <c r="E45" s="2"/>
      <c r="F45" s="2">
        <f t="shared" si="14"/>
        <v>38385.026628166052</v>
      </c>
      <c r="G45" s="2"/>
      <c r="H45" s="2">
        <f t="shared" si="15"/>
        <v>48393.830987370136</v>
      </c>
      <c r="I45" s="2">
        <f t="shared" si="43"/>
        <v>169619.31866475887</v>
      </c>
      <c r="J45" s="2">
        <f t="shared" si="16"/>
        <v>17111.198465458496</v>
      </c>
      <c r="K45" s="6">
        <f t="shared" si="17"/>
        <v>0.11219860583880564</v>
      </c>
      <c r="L45" s="7">
        <f t="shared" si="18"/>
        <v>1.1121986058388056</v>
      </c>
      <c r="N45">
        <f t="shared" si="19"/>
        <v>1993</v>
      </c>
      <c r="O45" s="2">
        <f t="shared" si="20"/>
        <v>5584.3946867611266</v>
      </c>
      <c r="P45" s="2"/>
      <c r="Q45" s="2"/>
      <c r="R45">
        <f t="shared" si="21"/>
        <v>1993</v>
      </c>
      <c r="S45" s="2">
        <f t="shared" si="22"/>
        <v>30928.22716834196</v>
      </c>
      <c r="T45" s="2">
        <f t="shared" si="22"/>
        <v>49120.036537500157</v>
      </c>
      <c r="U45" s="2"/>
      <c r="V45" s="2"/>
      <c r="W45" s="2">
        <f t="shared" si="7"/>
        <v>36988.927956475767</v>
      </c>
      <c r="X45" s="2"/>
      <c r="Y45" s="2">
        <f t="shared" si="23"/>
        <v>46997.732315679852</v>
      </c>
      <c r="Z45" s="2">
        <f t="shared" si="24"/>
        <v>164034.92397799774</v>
      </c>
      <c r="AA45" s="2">
        <f t="shared" si="25"/>
        <v>16959.094330021384</v>
      </c>
      <c r="AB45" s="6">
        <f t="shared" si="26"/>
        <v>0.11530850698318483</v>
      </c>
      <c r="AC45" s="7">
        <f t="shared" si="27"/>
        <v>1.1153085069831847</v>
      </c>
      <c r="AD45" s="2">
        <f t="shared" si="28"/>
        <v>0</v>
      </c>
      <c r="AE45" s="2"/>
      <c r="AG45">
        <f t="shared" si="29"/>
        <v>1993</v>
      </c>
      <c r="AH45" s="6">
        <f t="shared" si="5"/>
        <v>0.18854659982340355</v>
      </c>
      <c r="AI45" s="6">
        <f t="shared" si="5"/>
        <v>0.29944864999656234</v>
      </c>
      <c r="AJ45" s="7"/>
      <c r="AK45" s="7"/>
      <c r="AL45" s="6">
        <f t="shared" si="30"/>
        <v>0.22549422439722136</v>
      </c>
      <c r="AM45" s="7"/>
      <c r="AN45" s="6">
        <f t="shared" si="31"/>
        <v>0.28651052578281277</v>
      </c>
      <c r="AO45" s="6">
        <f t="shared" si="32"/>
        <v>1</v>
      </c>
      <c r="AP45" s="7">
        <f t="shared" si="33"/>
        <v>0.71348947421718723</v>
      </c>
      <c r="AQ45" s="7">
        <f t="shared" si="34"/>
        <v>0</v>
      </c>
      <c r="AR45" s="24"/>
      <c r="AS45">
        <f t="shared" si="35"/>
        <v>1993</v>
      </c>
      <c r="AT45" s="1" t="b">
        <f t="shared" si="36"/>
        <v>1</v>
      </c>
      <c r="AU45" s="1" t="b">
        <f t="shared" si="37"/>
        <v>1</v>
      </c>
      <c r="AV45" s="1"/>
      <c r="AW45" s="1"/>
      <c r="AX45" s="1" t="b">
        <f t="shared" si="8"/>
        <v>1</v>
      </c>
      <c r="AY45" s="1"/>
      <c r="AZ45" s="1" t="b">
        <f t="shared" si="38"/>
        <v>1</v>
      </c>
      <c r="BA45" s="1" t="b">
        <f t="shared" si="39"/>
        <v>1</v>
      </c>
      <c r="BC45">
        <f t="shared" si="40"/>
        <v>1993</v>
      </c>
      <c r="BD45" s="2">
        <f t="shared" si="9"/>
        <v>32806.98479559955</v>
      </c>
      <c r="BE45" s="2">
        <f t="shared" si="9"/>
        <v>49210.477193399318</v>
      </c>
      <c r="BF45" s="2"/>
      <c r="BG45" s="2"/>
      <c r="BH45" s="2">
        <f t="shared" si="10"/>
        <v>32806.98479559955</v>
      </c>
      <c r="BI45" s="2"/>
      <c r="BJ45" s="2">
        <f t="shared" si="11"/>
        <v>49210.477193399318</v>
      </c>
      <c r="BK45" s="2">
        <f t="shared" si="41"/>
        <v>164034.92397799774</v>
      </c>
      <c r="BL45" s="2">
        <f t="shared" si="42"/>
        <v>0</v>
      </c>
      <c r="BM45" s="2"/>
    </row>
    <row r="46" spans="1:65" x14ac:dyDescent="0.3">
      <c r="A46">
        <f t="shared" si="6"/>
        <v>1994</v>
      </c>
      <c r="B46" s="2">
        <f t="shared" si="12"/>
        <v>33194.107216187629</v>
      </c>
      <c r="C46" s="2">
        <f t="shared" si="13"/>
        <v>48342.404375707752</v>
      </c>
      <c r="D46" s="2"/>
      <c r="E46" s="2"/>
      <c r="F46" s="2">
        <f t="shared" si="14"/>
        <v>34530.991846608311</v>
      </c>
      <c r="G46" s="2"/>
      <c r="H46" s="2">
        <f t="shared" si="15"/>
        <v>47901.478500054895</v>
      </c>
      <c r="I46" s="2">
        <f t="shared" si="43"/>
        <v>163968.98193855857</v>
      </c>
      <c r="J46" s="2">
        <f t="shared" si="16"/>
        <v>-5650.3367262003012</v>
      </c>
      <c r="K46" s="6">
        <f t="shared" si="17"/>
        <v>-3.3311870196624301E-2</v>
      </c>
      <c r="L46" s="7">
        <f t="shared" si="18"/>
        <v>0.96668812980337571</v>
      </c>
      <c r="N46">
        <f t="shared" si="19"/>
        <v>1994</v>
      </c>
      <c r="O46" s="2">
        <f t="shared" si="20"/>
        <v>5729.5889486169162</v>
      </c>
      <c r="P46" s="2"/>
      <c r="Q46" s="2"/>
      <c r="R46">
        <f t="shared" si="21"/>
        <v>1994</v>
      </c>
      <c r="S46" s="2">
        <f t="shared" si="22"/>
        <v>31761.7099790334</v>
      </c>
      <c r="T46" s="2">
        <f t="shared" si="22"/>
        <v>46910.007138553527</v>
      </c>
      <c r="U46" s="2"/>
      <c r="V46" s="2"/>
      <c r="W46" s="2">
        <f t="shared" si="7"/>
        <v>33098.594609454085</v>
      </c>
      <c r="X46" s="2"/>
      <c r="Y46" s="2">
        <f t="shared" si="23"/>
        <v>46469.081262900669</v>
      </c>
      <c r="Z46" s="2">
        <f t="shared" si="24"/>
        <v>158239.3929899417</v>
      </c>
      <c r="AA46" s="2">
        <f t="shared" si="25"/>
        <v>-5795.530988056038</v>
      </c>
      <c r="AB46" s="6">
        <f t="shared" si="26"/>
        <v>-3.5331079793918772E-2</v>
      </c>
      <c r="AC46" s="7">
        <f t="shared" si="27"/>
        <v>0.96466892020608119</v>
      </c>
      <c r="AD46" s="2">
        <f t="shared" si="28"/>
        <v>0</v>
      </c>
      <c r="AE46" s="2"/>
      <c r="AG46">
        <f t="shared" si="29"/>
        <v>1994</v>
      </c>
      <c r="AH46" s="6">
        <f t="shared" si="5"/>
        <v>0.2007193618409058</v>
      </c>
      <c r="AI46" s="6">
        <f t="shared" si="5"/>
        <v>0.29644961505593809</v>
      </c>
      <c r="AJ46" s="7"/>
      <c r="AK46" s="7"/>
      <c r="AL46" s="6">
        <f t="shared" si="30"/>
        <v>0.20916785627178158</v>
      </c>
      <c r="AM46" s="7"/>
      <c r="AN46" s="6">
        <f t="shared" si="31"/>
        <v>0.29366316683137444</v>
      </c>
      <c r="AO46" s="6">
        <f t="shared" si="32"/>
        <v>1</v>
      </c>
      <c r="AP46" s="7">
        <f t="shared" si="33"/>
        <v>0.7063368331686255</v>
      </c>
      <c r="AQ46" s="7">
        <f t="shared" si="34"/>
        <v>0</v>
      </c>
      <c r="AR46" s="24"/>
      <c r="AS46">
        <f t="shared" si="35"/>
        <v>1994</v>
      </c>
      <c r="AT46" s="1" t="b">
        <f t="shared" si="36"/>
        <v>1</v>
      </c>
      <c r="AU46" s="1" t="b">
        <f t="shared" si="37"/>
        <v>1</v>
      </c>
      <c r="AV46" s="1"/>
      <c r="AW46" s="1"/>
      <c r="AX46" s="1" t="b">
        <f t="shared" si="8"/>
        <v>1</v>
      </c>
      <c r="AY46" s="1"/>
      <c r="AZ46" s="1" t="b">
        <f t="shared" si="38"/>
        <v>1</v>
      </c>
      <c r="BA46" s="1" t="b">
        <f t="shared" si="39"/>
        <v>1</v>
      </c>
      <c r="BC46">
        <f t="shared" si="40"/>
        <v>1994</v>
      </c>
      <c r="BD46" s="2">
        <f t="shared" si="9"/>
        <v>31647.87859798834</v>
      </c>
      <c r="BE46" s="2">
        <f t="shared" si="9"/>
        <v>47471.817896982509</v>
      </c>
      <c r="BF46" s="2"/>
      <c r="BG46" s="2"/>
      <c r="BH46" s="2">
        <f t="shared" si="10"/>
        <v>31647.87859798834</v>
      </c>
      <c r="BI46" s="2"/>
      <c r="BJ46" s="2">
        <f t="shared" si="11"/>
        <v>47471.817896982509</v>
      </c>
      <c r="BK46" s="2">
        <f t="shared" si="41"/>
        <v>158239.3929899417</v>
      </c>
      <c r="BL46" s="2">
        <f t="shared" si="42"/>
        <v>0</v>
      </c>
      <c r="BM46" s="2"/>
    </row>
    <row r="47" spans="1:65" x14ac:dyDescent="0.3">
      <c r="A47">
        <f t="shared" si="6"/>
        <v>1995</v>
      </c>
      <c r="B47" s="2">
        <f t="shared" si="12"/>
        <v>43500.009132934974</v>
      </c>
      <c r="C47" s="2">
        <f t="shared" si="13"/>
        <v>63515.868191625683</v>
      </c>
      <c r="D47" s="2"/>
      <c r="E47" s="2"/>
      <c r="F47" s="2">
        <f t="shared" si="14"/>
        <v>34700.632967550293</v>
      </c>
      <c r="G47" s="2"/>
      <c r="H47" s="2">
        <f t="shared" si="15"/>
        <v>56102.194390653931</v>
      </c>
      <c r="I47" s="2">
        <f t="shared" si="43"/>
        <v>197818.70468276489</v>
      </c>
      <c r="J47" s="2">
        <f t="shared" si="16"/>
        <v>33849.722744206316</v>
      </c>
      <c r="K47" s="6">
        <f t="shared" si="17"/>
        <v>0.20643979333170631</v>
      </c>
      <c r="L47" s="7">
        <f t="shared" si="18"/>
        <v>1.2064397933317064</v>
      </c>
      <c r="N47">
        <f t="shared" si="19"/>
        <v>1995</v>
      </c>
      <c r="O47" s="2">
        <f t="shared" si="20"/>
        <v>5872.828672332339</v>
      </c>
      <c r="P47" s="2"/>
      <c r="Q47" s="2"/>
      <c r="R47">
        <f t="shared" si="21"/>
        <v>1995</v>
      </c>
      <c r="S47" s="2">
        <f t="shared" si="22"/>
        <v>42031.801964851889</v>
      </c>
      <c r="T47" s="2">
        <f t="shared" si="22"/>
        <v>62047.661023542598</v>
      </c>
      <c r="U47" s="2"/>
      <c r="V47" s="2"/>
      <c r="W47" s="2">
        <f t="shared" si="7"/>
        <v>33232.425799467208</v>
      </c>
      <c r="X47" s="2"/>
      <c r="Y47" s="2">
        <f t="shared" si="23"/>
        <v>54633.987222570846</v>
      </c>
      <c r="Z47" s="2">
        <f t="shared" si="24"/>
        <v>191945.87601043252</v>
      </c>
      <c r="AA47" s="2">
        <f t="shared" si="25"/>
        <v>33706.483020490821</v>
      </c>
      <c r="AB47" s="6">
        <f t="shared" si="26"/>
        <v>0.21300943073406087</v>
      </c>
      <c r="AC47" s="7">
        <f t="shared" si="27"/>
        <v>1.2130094307340609</v>
      </c>
      <c r="AD47" s="2">
        <f t="shared" si="28"/>
        <v>0</v>
      </c>
      <c r="AE47" s="2"/>
      <c r="AG47">
        <f t="shared" si="29"/>
        <v>1995</v>
      </c>
      <c r="AH47" s="6">
        <f t="shared" si="5"/>
        <v>0.2189773640282191</v>
      </c>
      <c r="AI47" s="6">
        <f t="shared" si="5"/>
        <v>0.32325602567345713</v>
      </c>
      <c r="AJ47" s="7"/>
      <c r="AK47" s="7"/>
      <c r="AL47" s="6">
        <f t="shared" si="30"/>
        <v>0.17313435688329651</v>
      </c>
      <c r="AM47" s="7"/>
      <c r="AN47" s="6">
        <f t="shared" si="31"/>
        <v>0.28463225341502735</v>
      </c>
      <c r="AO47" s="6">
        <f t="shared" si="32"/>
        <v>1</v>
      </c>
      <c r="AP47" s="7">
        <f t="shared" si="33"/>
        <v>0.71536774658497271</v>
      </c>
      <c r="AQ47" s="7">
        <f t="shared" si="34"/>
        <v>0</v>
      </c>
      <c r="AR47" s="24"/>
      <c r="AS47">
        <f t="shared" si="35"/>
        <v>1995</v>
      </c>
      <c r="AT47" s="1" t="b">
        <f t="shared" si="36"/>
        <v>1</v>
      </c>
      <c r="AU47" s="1" t="b">
        <f t="shared" si="37"/>
        <v>1</v>
      </c>
      <c r="AV47" s="1"/>
      <c r="AW47" s="1"/>
      <c r="AX47" s="1" t="b">
        <f t="shared" si="8"/>
        <v>1</v>
      </c>
      <c r="AY47" s="1"/>
      <c r="AZ47" s="1" t="b">
        <f t="shared" si="38"/>
        <v>1</v>
      </c>
      <c r="BA47" s="1" t="b">
        <f t="shared" si="39"/>
        <v>1</v>
      </c>
      <c r="BC47">
        <f t="shared" si="40"/>
        <v>1995</v>
      </c>
      <c r="BD47" s="2">
        <f t="shared" si="9"/>
        <v>38389.175202086502</v>
      </c>
      <c r="BE47" s="2">
        <f t="shared" si="9"/>
        <v>57583.762803129757</v>
      </c>
      <c r="BF47" s="2"/>
      <c r="BG47" s="2"/>
      <c r="BH47" s="2">
        <f t="shared" si="10"/>
        <v>38389.175202086502</v>
      </c>
      <c r="BI47" s="2"/>
      <c r="BJ47" s="2">
        <f t="shared" si="11"/>
        <v>57583.762803129757</v>
      </c>
      <c r="BK47" s="2">
        <f t="shared" si="41"/>
        <v>191945.87601043252</v>
      </c>
      <c r="BL47" s="2">
        <f t="shared" si="42"/>
        <v>0</v>
      </c>
      <c r="BM47" s="2"/>
    </row>
    <row r="48" spans="1:65" x14ac:dyDescent="0.3">
      <c r="A48">
        <f t="shared" si="6"/>
        <v>1996</v>
      </c>
      <c r="B48" s="2">
        <f t="shared" si="12"/>
        <v>47172.618488323897</v>
      </c>
      <c r="C48" s="2">
        <f t="shared" si="13"/>
        <v>67745.569424998059</v>
      </c>
      <c r="D48" s="2"/>
      <c r="E48" s="2"/>
      <c r="F48" s="2">
        <f t="shared" si="14"/>
        <v>42312.165015987724</v>
      </c>
      <c r="G48" s="2"/>
      <c r="H48" s="2">
        <f t="shared" si="15"/>
        <v>59645.261511481804</v>
      </c>
      <c r="I48" s="2">
        <f t="shared" si="43"/>
        <v>216875.61444079148</v>
      </c>
      <c r="J48" s="2">
        <f t="shared" si="16"/>
        <v>19056.909758026595</v>
      </c>
      <c r="K48" s="6">
        <f t="shared" si="17"/>
        <v>9.6335226684390193E-2</v>
      </c>
      <c r="L48" s="7">
        <f t="shared" si="18"/>
        <v>1.0963352266843902</v>
      </c>
      <c r="N48">
        <f t="shared" si="19"/>
        <v>1996</v>
      </c>
      <c r="O48" s="2">
        <f t="shared" si="20"/>
        <v>6072.5048471916389</v>
      </c>
      <c r="P48" s="2"/>
      <c r="Q48" s="2"/>
      <c r="R48">
        <f t="shared" si="21"/>
        <v>1996</v>
      </c>
      <c r="S48" s="2">
        <f t="shared" si="22"/>
        <v>45654.492276525983</v>
      </c>
      <c r="T48" s="2">
        <f t="shared" si="22"/>
        <v>66227.443213200153</v>
      </c>
      <c r="U48" s="2"/>
      <c r="V48" s="2"/>
      <c r="W48" s="2">
        <f t="shared" si="7"/>
        <v>40794.038804189811</v>
      </c>
      <c r="X48" s="2"/>
      <c r="Y48" s="2">
        <f t="shared" si="23"/>
        <v>58127.13529968389</v>
      </c>
      <c r="Z48" s="2">
        <f t="shared" si="24"/>
        <v>210803.10959359986</v>
      </c>
      <c r="AA48" s="2">
        <f t="shared" si="25"/>
        <v>18857.233583167341</v>
      </c>
      <c r="AB48" s="6">
        <f t="shared" si="26"/>
        <v>9.8242452378307019E-2</v>
      </c>
      <c r="AC48" s="7">
        <f t="shared" si="27"/>
        <v>1.098242452378307</v>
      </c>
      <c r="AD48" s="2">
        <f t="shared" si="28"/>
        <v>0</v>
      </c>
      <c r="AE48" s="2"/>
      <c r="AG48">
        <f t="shared" si="29"/>
        <v>1996</v>
      </c>
      <c r="AH48" s="6">
        <f t="shared" si="5"/>
        <v>0.21657409306979258</v>
      </c>
      <c r="AI48" s="6">
        <f t="shared" si="5"/>
        <v>0.31416729734621934</v>
      </c>
      <c r="AJ48" s="7"/>
      <c r="AK48" s="7"/>
      <c r="AL48" s="6">
        <f t="shared" si="30"/>
        <v>0.19351725353025034</v>
      </c>
      <c r="AM48" s="6"/>
      <c r="AN48" s="38">
        <f t="shared" si="31"/>
        <v>0.27574135605373762</v>
      </c>
      <c r="AO48" s="6">
        <f t="shared" si="32"/>
        <v>0.99999999999999978</v>
      </c>
      <c r="AP48" s="7">
        <f t="shared" si="33"/>
        <v>0.72425864394626216</v>
      </c>
      <c r="AQ48" s="7">
        <f t="shared" si="34"/>
        <v>0</v>
      </c>
      <c r="AR48" s="24"/>
      <c r="AS48">
        <f t="shared" si="35"/>
        <v>1996</v>
      </c>
      <c r="AT48" s="1" t="b">
        <f t="shared" si="36"/>
        <v>1</v>
      </c>
      <c r="AU48" s="1" t="b">
        <f t="shared" si="37"/>
        <v>1</v>
      </c>
      <c r="AV48" s="1"/>
      <c r="AW48" s="1"/>
      <c r="AX48" s="1" t="b">
        <f t="shared" si="8"/>
        <v>1</v>
      </c>
      <c r="AY48" s="1"/>
      <c r="AZ48" s="1" t="b">
        <f t="shared" si="38"/>
        <v>1</v>
      </c>
      <c r="BA48" s="1" t="b">
        <f t="shared" si="39"/>
        <v>1</v>
      </c>
      <c r="BC48">
        <f t="shared" si="40"/>
        <v>1996</v>
      </c>
      <c r="BD48" s="2">
        <f t="shared" si="9"/>
        <v>42160.621918719975</v>
      </c>
      <c r="BE48" s="2">
        <f t="shared" si="9"/>
        <v>63240.932878079955</v>
      </c>
      <c r="BF48" s="2"/>
      <c r="BG48" s="2"/>
      <c r="BH48" s="2">
        <f t="shared" si="10"/>
        <v>42160.621918719975</v>
      </c>
      <c r="BI48" s="2"/>
      <c r="BJ48" s="2">
        <f t="shared" si="11"/>
        <v>63240.932878079955</v>
      </c>
      <c r="BK48" s="2">
        <f t="shared" si="41"/>
        <v>210803.10959359986</v>
      </c>
      <c r="BL48" s="2">
        <f t="shared" si="42"/>
        <v>0</v>
      </c>
      <c r="BM48" s="2"/>
    </row>
    <row r="49" spans="1:65" x14ac:dyDescent="0.3">
      <c r="A49">
        <f t="shared" si="6"/>
        <v>1997</v>
      </c>
      <c r="B49" s="2">
        <f t="shared" si="12"/>
        <v>56153.732333543136</v>
      </c>
      <c r="C49" s="2">
        <f t="shared" si="13"/>
        <v>80118.040635253143</v>
      </c>
      <c r="D49" s="2"/>
      <c r="E49" s="2"/>
      <c r="F49" s="2"/>
      <c r="G49" s="2">
        <f>BH48*(1+(G13/100))</f>
        <v>41833.877098849895</v>
      </c>
      <c r="H49" s="2">
        <f t="shared" si="15"/>
        <v>69210.876941770708</v>
      </c>
      <c r="I49" s="2">
        <f t="shared" si="43"/>
        <v>247316.5270094169</v>
      </c>
      <c r="J49" s="2">
        <f t="shared" si="16"/>
        <v>30440.912568625412</v>
      </c>
      <c r="K49" s="6">
        <f t="shared" si="17"/>
        <v>0.14036115884728012</v>
      </c>
      <c r="L49" s="7">
        <f t="shared" si="18"/>
        <v>1.1403611588472802</v>
      </c>
      <c r="N49">
        <f t="shared" si="19"/>
        <v>1997</v>
      </c>
      <c r="O49" s="2">
        <f t="shared" si="20"/>
        <v>6175.7374295938962</v>
      </c>
      <c r="P49" s="2"/>
      <c r="Q49" s="2"/>
      <c r="R49">
        <f t="shared" si="21"/>
        <v>1997</v>
      </c>
      <c r="S49" s="2">
        <f t="shared" si="22"/>
        <v>54609.797976144662</v>
      </c>
      <c r="T49" s="2">
        <f t="shared" si="22"/>
        <v>78574.106277854662</v>
      </c>
      <c r="U49" s="2"/>
      <c r="V49" s="2"/>
      <c r="W49" s="2"/>
      <c r="X49" s="2">
        <f>G49-($O49/4)</f>
        <v>40289.942741451421</v>
      </c>
      <c r="Y49" s="2">
        <f t="shared" si="23"/>
        <v>67666.942584372227</v>
      </c>
      <c r="Z49" s="2">
        <f t="shared" si="24"/>
        <v>241140.78957982297</v>
      </c>
      <c r="AA49" s="2">
        <f t="shared" si="25"/>
        <v>30337.679986223113</v>
      </c>
      <c r="AB49" s="6">
        <f t="shared" si="26"/>
        <v>0.14391476503695838</v>
      </c>
      <c r="AC49" s="7">
        <f t="shared" si="27"/>
        <v>1.1439147650369583</v>
      </c>
      <c r="AD49" s="2">
        <f t="shared" si="28"/>
        <v>0</v>
      </c>
      <c r="AE49" s="2"/>
      <c r="AG49">
        <f t="shared" si="29"/>
        <v>1997</v>
      </c>
      <c r="AH49" s="6">
        <f t="shared" si="5"/>
        <v>0.2264643740749949</v>
      </c>
      <c r="AI49" s="6">
        <f t="shared" si="5"/>
        <v>0.32584328190500877</v>
      </c>
      <c r="AJ49" s="7"/>
      <c r="AK49" s="7"/>
      <c r="AL49" s="6"/>
      <c r="AM49" s="6">
        <f t="shared" si="30"/>
        <v>0.16708057899144663</v>
      </c>
      <c r="AN49" s="6">
        <f t="shared" si="31"/>
        <v>0.28061176502854968</v>
      </c>
      <c r="AO49" s="6">
        <f t="shared" si="32"/>
        <v>0.99999999999999989</v>
      </c>
      <c r="AP49" s="7">
        <f t="shared" si="33"/>
        <v>0.71938823497145021</v>
      </c>
      <c r="AQ49" s="7">
        <f t="shared" si="34"/>
        <v>0</v>
      </c>
      <c r="AR49" s="24"/>
      <c r="AS49">
        <f t="shared" si="35"/>
        <v>1997</v>
      </c>
      <c r="AT49" s="1" t="b">
        <f t="shared" si="36"/>
        <v>1</v>
      </c>
      <c r="AU49" s="1" t="b">
        <f t="shared" si="37"/>
        <v>1</v>
      </c>
      <c r="AV49" s="1"/>
      <c r="AW49" s="1"/>
      <c r="AX49" s="1"/>
      <c r="AY49" s="1" t="b">
        <f t="shared" ref="AY49:AY64" si="44">AND((X49/$Z49)&gt;0.15,(X49/$Z49)&lt;0.25)</f>
        <v>1</v>
      </c>
      <c r="AZ49" s="1" t="b">
        <f t="shared" si="38"/>
        <v>1</v>
      </c>
      <c r="BA49" s="1" t="b">
        <f t="shared" si="39"/>
        <v>1</v>
      </c>
      <c r="BC49">
        <f t="shared" si="40"/>
        <v>1997</v>
      </c>
      <c r="BD49" s="2">
        <f t="shared" si="9"/>
        <v>48228.157915964599</v>
      </c>
      <c r="BE49" s="2">
        <f t="shared" si="9"/>
        <v>72342.236873946895</v>
      </c>
      <c r="BF49" s="2"/>
      <c r="BG49" s="2"/>
      <c r="BH49" s="2"/>
      <c r="BI49" s="2">
        <f>$BK49*BI$39</f>
        <v>48228.157915964599</v>
      </c>
      <c r="BJ49" s="2">
        <f t="shared" si="11"/>
        <v>72342.236873946895</v>
      </c>
      <c r="BK49" s="2">
        <f t="shared" si="41"/>
        <v>241140.78957982297</v>
      </c>
      <c r="BL49" s="2">
        <f t="shared" si="42"/>
        <v>0</v>
      </c>
      <c r="BM49" s="2"/>
    </row>
    <row r="50" spans="1:65" x14ac:dyDescent="0.3">
      <c r="A50">
        <f t="shared" si="6"/>
        <v>1998</v>
      </c>
      <c r="B50" s="2">
        <f t="shared" si="12"/>
        <v>62050.347974680051</v>
      </c>
      <c r="C50" s="2">
        <f t="shared" si="13"/>
        <v>78384.983920027691</v>
      </c>
      <c r="D50" s="2"/>
      <c r="E50" s="2"/>
      <c r="F50" s="2"/>
      <c r="G50" s="2">
        <f t="shared" ref="G50:G64" si="45">BI49*(1+(G14/100))</f>
        <v>55753.19739559255</v>
      </c>
      <c r="H50" s="2">
        <f t="shared" si="15"/>
        <v>78549.200797731552</v>
      </c>
      <c r="I50" s="2">
        <f t="shared" si="43"/>
        <v>274737.73008803185</v>
      </c>
      <c r="J50" s="2">
        <f t="shared" si="16"/>
        <v>27421.203078614955</v>
      </c>
      <c r="K50" s="6">
        <f t="shared" si="17"/>
        <v>0.110874931854315</v>
      </c>
      <c r="L50" s="7">
        <f t="shared" si="18"/>
        <v>1.110874931854315</v>
      </c>
      <c r="N50">
        <f t="shared" si="19"/>
        <v>1998</v>
      </c>
      <c r="O50" s="2">
        <f t="shared" si="20"/>
        <v>6274.5492284673983</v>
      </c>
      <c r="P50" s="2"/>
      <c r="Q50" s="2"/>
      <c r="R50">
        <f t="shared" si="21"/>
        <v>1998</v>
      </c>
      <c r="S50" s="2">
        <f>B50-($O50/4)</f>
        <v>60481.710667563202</v>
      </c>
      <c r="T50" s="2">
        <f>C50-($O50/4)</f>
        <v>76816.346612910842</v>
      </c>
      <c r="U50" s="2"/>
      <c r="V50" s="2"/>
      <c r="W50" s="2"/>
      <c r="X50" s="2">
        <f>G50-($O50/4)</f>
        <v>54184.5600884757</v>
      </c>
      <c r="Y50" s="2">
        <f>H50-($O50/4)</f>
        <v>76980.563490614702</v>
      </c>
      <c r="Z50" s="2">
        <f t="shared" si="24"/>
        <v>268463.18085956445</v>
      </c>
      <c r="AA50" s="2">
        <f t="shared" si="25"/>
        <v>27322.391279741481</v>
      </c>
      <c r="AB50" s="6">
        <f t="shared" si="26"/>
        <v>0.1133047267836749</v>
      </c>
      <c r="AC50" s="7">
        <f t="shared" si="27"/>
        <v>1.1133047267836749</v>
      </c>
      <c r="AD50" s="2">
        <f t="shared" si="28"/>
        <v>0</v>
      </c>
      <c r="AE50" s="2"/>
      <c r="AG50">
        <f t="shared" si="29"/>
        <v>1998</v>
      </c>
      <c r="AH50" s="38">
        <f t="shared" si="5"/>
        <v>0.22528866146155713</v>
      </c>
      <c r="AI50" s="6">
        <f t="shared" si="5"/>
        <v>0.28613363801680564</v>
      </c>
      <c r="AJ50" s="7"/>
      <c r="AK50" s="7"/>
      <c r="AL50" s="7"/>
      <c r="AM50" s="6">
        <f t="shared" si="30"/>
        <v>0.20183237014099203</v>
      </c>
      <c r="AN50" s="6">
        <f t="shared" si="31"/>
        <v>0.28674533038064515</v>
      </c>
      <c r="AO50" s="6">
        <f t="shared" si="32"/>
        <v>1</v>
      </c>
      <c r="AP50" s="7">
        <f t="shared" si="33"/>
        <v>0.71325466961935491</v>
      </c>
      <c r="AQ50" s="7">
        <f t="shared" si="34"/>
        <v>0</v>
      </c>
      <c r="AR50" s="24"/>
      <c r="AS50">
        <f t="shared" si="35"/>
        <v>1998</v>
      </c>
      <c r="AT50" s="1" t="b">
        <f t="shared" si="36"/>
        <v>1</v>
      </c>
      <c r="AU50" s="1" t="b">
        <f t="shared" si="37"/>
        <v>1</v>
      </c>
      <c r="AV50" s="1"/>
      <c r="AW50" s="1"/>
      <c r="AX50" s="1"/>
      <c r="AY50" s="1" t="b">
        <f t="shared" si="44"/>
        <v>1</v>
      </c>
      <c r="AZ50" s="1" t="b">
        <f t="shared" si="38"/>
        <v>1</v>
      </c>
      <c r="BA50" s="1" t="b">
        <f t="shared" si="39"/>
        <v>1</v>
      </c>
      <c r="BC50">
        <f t="shared" si="40"/>
        <v>1998</v>
      </c>
      <c r="BD50" s="2">
        <f t="shared" si="9"/>
        <v>53692.636171912891</v>
      </c>
      <c r="BE50" s="2">
        <f t="shared" si="9"/>
        <v>80538.954257869336</v>
      </c>
      <c r="BF50" s="2"/>
      <c r="BG50" s="2"/>
      <c r="BH50" s="2"/>
      <c r="BI50" s="2">
        <f>$BK50*BI$39</f>
        <v>53692.636171912891</v>
      </c>
      <c r="BJ50" s="2">
        <f t="shared" si="11"/>
        <v>80538.954257869336</v>
      </c>
      <c r="BK50" s="2">
        <f t="shared" si="41"/>
        <v>268463.18085956445</v>
      </c>
      <c r="BL50" s="2">
        <f t="shared" si="42"/>
        <v>0</v>
      </c>
      <c r="BM50" s="2"/>
    </row>
    <row r="51" spans="1:65" x14ac:dyDescent="0.3">
      <c r="A51">
        <f t="shared" si="6"/>
        <v>1999</v>
      </c>
      <c r="B51" s="2">
        <f t="shared" ref="B51:B64" si="46">BD50*(1+(B15/100))</f>
        <v>65005.674613334944</v>
      </c>
      <c r="C51" s="2"/>
      <c r="D51" s="2">
        <f>($BE50*0.67)*(1+(D15/100))</f>
        <v>62227.400162623664</v>
      </c>
      <c r="E51" s="2">
        <f>($BE50*0.33)*(1+(E15/100))</f>
        <v>32726.110080292947</v>
      </c>
      <c r="F51" s="2"/>
      <c r="G51" s="2">
        <f t="shared" si="45"/>
        <v>69756.935988187513</v>
      </c>
      <c r="H51" s="2">
        <f t="shared" si="15"/>
        <v>79926.858205509532</v>
      </c>
      <c r="I51" s="2">
        <f t="shared" si="43"/>
        <v>309642.97904994863</v>
      </c>
      <c r="J51" s="2">
        <f t="shared" si="16"/>
        <v>34905.248961916775</v>
      </c>
      <c r="K51" s="6">
        <f t="shared" si="17"/>
        <v>0.12704934611905103</v>
      </c>
      <c r="L51" s="7">
        <f t="shared" si="18"/>
        <v>1.1270493461190509</v>
      </c>
      <c r="N51">
        <f t="shared" si="19"/>
        <v>1999</v>
      </c>
      <c r="O51" s="2">
        <f t="shared" si="20"/>
        <v>6443.9620576360176</v>
      </c>
      <c r="P51" s="2"/>
      <c r="Q51" s="2"/>
      <c r="R51">
        <f t="shared" si="21"/>
        <v>1999</v>
      </c>
      <c r="S51" s="2">
        <f>B51-($O51/5)</f>
        <v>63716.882201807741</v>
      </c>
      <c r="T51" s="2"/>
      <c r="U51" s="2">
        <f>D51-($O51/5)</f>
        <v>60938.607751096461</v>
      </c>
      <c r="V51" s="2">
        <f>E51-($O51/5)</f>
        <v>31437.317668765743</v>
      </c>
      <c r="W51" s="2"/>
      <c r="X51" s="2">
        <f>G51-($O51/5)</f>
        <v>68468.14357666031</v>
      </c>
      <c r="Y51" s="2">
        <f>H51-($O51/5)</f>
        <v>78638.065793982329</v>
      </c>
      <c r="Z51" s="2">
        <f t="shared" si="24"/>
        <v>303199.01699231262</v>
      </c>
      <c r="AA51" s="2">
        <f t="shared" si="25"/>
        <v>34735.836132748169</v>
      </c>
      <c r="AB51" s="6">
        <f t="shared" si="26"/>
        <v>0.12938770978400499</v>
      </c>
      <c r="AC51" s="7">
        <f t="shared" si="27"/>
        <v>1.129387709784005</v>
      </c>
      <c r="AD51" s="2">
        <f t="shared" si="28"/>
        <v>0</v>
      </c>
      <c r="AE51" s="2"/>
      <c r="AG51">
        <f t="shared" si="29"/>
        <v>1999</v>
      </c>
      <c r="AH51" s="6">
        <f t="shared" si="5"/>
        <v>0.21014870969526669</v>
      </c>
      <c r="AI51" s="7"/>
      <c r="AJ51" s="6">
        <f t="shared" ref="AJ51:AK64" si="47">U51/$Z51</f>
        <v>0.20098550567741949</v>
      </c>
      <c r="AK51" s="6">
        <f t="shared" si="47"/>
        <v>0.10368542081903522</v>
      </c>
      <c r="AL51" s="7"/>
      <c r="AM51" s="6">
        <f t="shared" si="30"/>
        <v>0.22581914762077301</v>
      </c>
      <c r="AN51" s="6">
        <f t="shared" si="31"/>
        <v>0.25936121618750546</v>
      </c>
      <c r="AO51" s="6">
        <f t="shared" si="32"/>
        <v>1</v>
      </c>
      <c r="AP51" s="7">
        <f t="shared" si="33"/>
        <v>0.74063878381249448</v>
      </c>
      <c r="AQ51" s="7">
        <f t="shared" si="34"/>
        <v>0</v>
      </c>
      <c r="AR51" s="24"/>
      <c r="AS51">
        <f t="shared" si="35"/>
        <v>1999</v>
      </c>
      <c r="AT51" s="1" t="b">
        <f t="shared" si="36"/>
        <v>1</v>
      </c>
      <c r="AU51" s="1"/>
      <c r="AV51" s="1" t="b">
        <f>AND((U51/$Z51)&gt;0.15,(U51/$Z51)&lt;0.25)</f>
        <v>1</v>
      </c>
      <c r="AW51" s="1" t="b">
        <f>AND((V51/$Z51)&gt;0.05,(V51/$Z51)&lt;0.15)</f>
        <v>1</v>
      </c>
      <c r="AX51" s="1"/>
      <c r="AY51" s="1" t="b">
        <f t="shared" si="44"/>
        <v>1</v>
      </c>
      <c r="AZ51" s="1" t="b">
        <f t="shared" si="38"/>
        <v>1</v>
      </c>
      <c r="BA51" s="1" t="b">
        <f t="shared" si="39"/>
        <v>1</v>
      </c>
      <c r="BC51">
        <f t="shared" si="40"/>
        <v>1999</v>
      </c>
      <c r="BD51" s="2">
        <f>$BK51*BD$39</f>
        <v>60639.803398462529</v>
      </c>
      <c r="BE51" s="2"/>
      <c r="BF51" s="2">
        <f t="shared" ref="BF51:BG64" si="48">$BK51*BF$39</f>
        <v>60639.803398462529</v>
      </c>
      <c r="BG51" s="2">
        <f t="shared" si="48"/>
        <v>30319.901699231265</v>
      </c>
      <c r="BH51" s="2"/>
      <c r="BI51" s="2">
        <f>$BK51*BI$39</f>
        <v>60639.803398462529</v>
      </c>
      <c r="BJ51" s="2">
        <f t="shared" si="11"/>
        <v>90959.70509769379</v>
      </c>
      <c r="BK51" s="2">
        <f t="shared" si="41"/>
        <v>303199.01699231262</v>
      </c>
      <c r="BL51" s="2">
        <f t="shared" si="42"/>
        <v>0</v>
      </c>
      <c r="BM51" s="2"/>
    </row>
    <row r="52" spans="1:65" x14ac:dyDescent="0.3">
      <c r="A52">
        <f t="shared" si="6"/>
        <v>2000</v>
      </c>
      <c r="B52" s="2">
        <f t="shared" si="46"/>
        <v>55145.837210561825</v>
      </c>
      <c r="C52" s="2"/>
      <c r="D52" s="2">
        <f t="shared" ref="D52:D64" si="49">BF51*(1+(D16/100))</f>
        <v>71614.395017516275</v>
      </c>
      <c r="E52" s="2">
        <f t="shared" ref="E52:E64" si="50">BG51*(1+(E16/100))</f>
        <v>29511.876318946754</v>
      </c>
      <c r="F52" s="2"/>
      <c r="G52" s="2">
        <f t="shared" si="45"/>
        <v>51171.504495826593</v>
      </c>
      <c r="H52" s="2">
        <f t="shared" si="15"/>
        <v>101320.01550832113</v>
      </c>
      <c r="I52" s="2">
        <f t="shared" si="43"/>
        <v>308763.62855117256</v>
      </c>
      <c r="J52" s="2">
        <f t="shared" si="16"/>
        <v>-879.35049877606798</v>
      </c>
      <c r="K52" s="6">
        <f t="shared" si="17"/>
        <v>-2.8398851524878903E-3</v>
      </c>
      <c r="L52" s="7">
        <f t="shared" si="18"/>
        <v>0.9971601148475121</v>
      </c>
      <c r="N52">
        <f t="shared" si="19"/>
        <v>2000</v>
      </c>
      <c r="O52" s="2">
        <f t="shared" si="20"/>
        <v>6663.0567675956427</v>
      </c>
      <c r="P52" s="2"/>
      <c r="Q52" s="2"/>
      <c r="R52">
        <f t="shared" si="21"/>
        <v>2000</v>
      </c>
      <c r="S52" s="2">
        <f t="shared" ref="S52:S64" si="51">B52-($O52/5)</f>
        <v>53813.2258570427</v>
      </c>
      <c r="T52" s="2"/>
      <c r="U52" s="2">
        <f t="shared" ref="U52:V64" si="52">D52-($O52/5)</f>
        <v>70281.78366399715</v>
      </c>
      <c r="V52" s="2">
        <f t="shared" si="52"/>
        <v>28179.264965427625</v>
      </c>
      <c r="W52" s="2"/>
      <c r="X52" s="2">
        <f t="shared" ref="X52:Y64" si="53">G52-($O52/5)</f>
        <v>49838.893142307468</v>
      </c>
      <c r="Y52" s="2">
        <f t="shared" si="53"/>
        <v>99987.404154802003</v>
      </c>
      <c r="Z52" s="2">
        <f t="shared" si="24"/>
        <v>302100.57178357698</v>
      </c>
      <c r="AA52" s="2">
        <f t="shared" si="25"/>
        <v>-1098.4452087356476</v>
      </c>
      <c r="AB52" s="6">
        <f t="shared" si="26"/>
        <v>-3.6228521438890346E-3</v>
      </c>
      <c r="AC52" s="7">
        <f t="shared" si="27"/>
        <v>0.99637714785611098</v>
      </c>
      <c r="AD52" s="2">
        <f t="shared" si="28"/>
        <v>0</v>
      </c>
      <c r="AE52" s="2"/>
      <c r="AG52">
        <f t="shared" si="29"/>
        <v>2000</v>
      </c>
      <c r="AH52" s="6">
        <f t="shared" si="5"/>
        <v>0.17813016883527838</v>
      </c>
      <c r="AI52" s="7"/>
      <c r="AJ52" s="6">
        <f t="shared" si="47"/>
        <v>0.23264366316508198</v>
      </c>
      <c r="AK52" s="6">
        <f t="shared" si="47"/>
        <v>9.3277761108029544E-2</v>
      </c>
      <c r="AL52" s="7"/>
      <c r="AM52" s="6">
        <f t="shared" si="30"/>
        <v>0.16497450782056694</v>
      </c>
      <c r="AN52" s="6">
        <f t="shared" si="31"/>
        <v>0.33097389907104308</v>
      </c>
      <c r="AO52" s="6">
        <f t="shared" si="32"/>
        <v>1</v>
      </c>
      <c r="AP52" s="7">
        <f t="shared" si="33"/>
        <v>0.66902610092895687</v>
      </c>
      <c r="AQ52" s="7">
        <f t="shared" si="34"/>
        <v>0</v>
      </c>
      <c r="AR52" s="24"/>
      <c r="AS52">
        <f t="shared" si="35"/>
        <v>2000</v>
      </c>
      <c r="AT52" s="1" t="b">
        <f t="shared" si="36"/>
        <v>1</v>
      </c>
      <c r="AU52" s="1"/>
      <c r="AV52" s="1" t="b">
        <f t="shared" ref="AV52:AV64" si="54">AND((U52/$Z52)&gt;0.15,(U52/$Z52)&lt;0.25)</f>
        <v>1</v>
      </c>
      <c r="AW52" s="1" t="b">
        <f t="shared" ref="AW52:AW64" si="55">AND((V52/$Z52)&gt;0.05,(V52/$Z52)&lt;0.15)</f>
        <v>1</v>
      </c>
      <c r="AX52" s="1"/>
      <c r="AY52" s="1" t="b">
        <f t="shared" si="44"/>
        <v>1</v>
      </c>
      <c r="AZ52" s="1" t="b">
        <f t="shared" si="38"/>
        <v>1</v>
      </c>
      <c r="BA52" s="1" t="b">
        <f t="shared" si="39"/>
        <v>1</v>
      </c>
      <c r="BC52">
        <f t="shared" si="40"/>
        <v>2000</v>
      </c>
      <c r="BD52" s="2">
        <f>$BK52*BD$39</f>
        <v>60420.114356715399</v>
      </c>
      <c r="BE52" s="2"/>
      <c r="BF52" s="2">
        <f t="shared" si="48"/>
        <v>60420.114356715399</v>
      </c>
      <c r="BG52" s="2">
        <f t="shared" si="48"/>
        <v>30210.0571783577</v>
      </c>
      <c r="BH52" s="2"/>
      <c r="BI52" s="2">
        <f>$BK52*BI$39</f>
        <v>60420.114356715399</v>
      </c>
      <c r="BJ52" s="2">
        <f t="shared" si="11"/>
        <v>90630.171535073096</v>
      </c>
      <c r="BK52" s="2">
        <f t="shared" si="41"/>
        <v>302100.57178357698</v>
      </c>
      <c r="BL52" s="2">
        <f t="shared" si="42"/>
        <v>0</v>
      </c>
      <c r="BM52" s="2"/>
    </row>
    <row r="53" spans="1:65" x14ac:dyDescent="0.3">
      <c r="A53">
        <f t="shared" si="6"/>
        <v>2001</v>
      </c>
      <c r="B53" s="2">
        <f t="shared" si="46"/>
        <v>53157.616611038211</v>
      </c>
      <c r="C53" s="2"/>
      <c r="D53" s="2">
        <f t="shared" si="49"/>
        <v>60118.617986075384</v>
      </c>
      <c r="E53" s="2">
        <f t="shared" si="50"/>
        <v>31146.568950886787</v>
      </c>
      <c r="F53" s="2"/>
      <c r="G53" s="2">
        <f t="shared" si="45"/>
        <v>48243.648710406545</v>
      </c>
      <c r="H53" s="2">
        <f t="shared" si="15"/>
        <v>98270.294995479766</v>
      </c>
      <c r="I53" s="2">
        <f t="shared" si="43"/>
        <v>290936.74725388666</v>
      </c>
      <c r="J53" s="2">
        <f t="shared" si="16"/>
        <v>-17826.881297285901</v>
      </c>
      <c r="K53" s="6">
        <f t="shared" si="17"/>
        <v>-5.7736338249864121E-2</v>
      </c>
      <c r="L53" s="7">
        <f t="shared" si="18"/>
        <v>0.94226366175013587</v>
      </c>
      <c r="N53">
        <f t="shared" si="19"/>
        <v>2001</v>
      </c>
      <c r="O53" s="2">
        <f t="shared" si="20"/>
        <v>6769.6656758771733</v>
      </c>
      <c r="P53" s="2"/>
      <c r="Q53" s="2"/>
      <c r="R53">
        <f t="shared" si="21"/>
        <v>2001</v>
      </c>
      <c r="S53" s="2">
        <f t="shared" si="51"/>
        <v>51803.683475862774</v>
      </c>
      <c r="T53" s="2"/>
      <c r="U53" s="2">
        <f t="shared" si="52"/>
        <v>58764.684850899946</v>
      </c>
      <c r="V53" s="2">
        <f t="shared" si="52"/>
        <v>29792.635815711354</v>
      </c>
      <c r="W53" s="2"/>
      <c r="X53" s="2">
        <f t="shared" si="53"/>
        <v>46889.715575231108</v>
      </c>
      <c r="Y53" s="2">
        <f t="shared" si="53"/>
        <v>96916.361860304329</v>
      </c>
      <c r="Z53" s="2">
        <f t="shared" si="24"/>
        <v>284167.08157800947</v>
      </c>
      <c r="AA53" s="2">
        <f t="shared" si="25"/>
        <v>-17933.490205567505</v>
      </c>
      <c r="AB53" s="6">
        <f t="shared" si="26"/>
        <v>-5.936264900026389E-2</v>
      </c>
      <c r="AC53" s="7">
        <f t="shared" si="27"/>
        <v>0.94063735099973611</v>
      </c>
      <c r="AD53" s="2">
        <f t="shared" si="28"/>
        <v>0</v>
      </c>
      <c r="AE53" s="2"/>
      <c r="AG53">
        <f t="shared" si="29"/>
        <v>2001</v>
      </c>
      <c r="AH53" s="6">
        <f t="shared" si="5"/>
        <v>0.18230008623163355</v>
      </c>
      <c r="AI53" s="7"/>
      <c r="AJ53" s="6">
        <f t="shared" si="47"/>
        <v>0.20679624298695512</v>
      </c>
      <c r="AK53" s="6">
        <f t="shared" si="47"/>
        <v>0.10484196709298535</v>
      </c>
      <c r="AL53" s="7"/>
      <c r="AM53" s="6">
        <f t="shared" si="30"/>
        <v>0.16500755581838553</v>
      </c>
      <c r="AN53" s="59">
        <f t="shared" si="31"/>
        <v>0.34105414787004057</v>
      </c>
      <c r="AO53" s="6">
        <f t="shared" si="32"/>
        <v>1.0000000000000002</v>
      </c>
      <c r="AP53" s="7">
        <f t="shared" si="33"/>
        <v>0.6589458521299596</v>
      </c>
      <c r="AQ53" s="7">
        <f t="shared" si="34"/>
        <v>0</v>
      </c>
      <c r="AR53" s="24"/>
      <c r="AS53">
        <f t="shared" si="35"/>
        <v>2001</v>
      </c>
      <c r="AT53" s="1" t="b">
        <f t="shared" si="36"/>
        <v>1</v>
      </c>
      <c r="AU53" s="1"/>
      <c r="AV53" s="1" t="b">
        <f t="shared" si="54"/>
        <v>1</v>
      </c>
      <c r="AW53" s="1" t="b">
        <f t="shared" si="55"/>
        <v>1</v>
      </c>
      <c r="AX53" s="1"/>
      <c r="AY53" s="1" t="b">
        <f t="shared" si="44"/>
        <v>1</v>
      </c>
      <c r="AZ53" s="1" t="b">
        <f t="shared" si="38"/>
        <v>1</v>
      </c>
      <c r="BA53" s="1" t="b">
        <f t="shared" si="39"/>
        <v>1</v>
      </c>
      <c r="BC53">
        <f t="shared" si="40"/>
        <v>2001</v>
      </c>
      <c r="BD53" s="2">
        <f t="shared" ref="BD53:BD64" si="56">$BK53*BD$39</f>
        <v>56833.416315601899</v>
      </c>
      <c r="BE53" s="2"/>
      <c r="BF53" s="2">
        <f t="shared" si="48"/>
        <v>56833.416315601899</v>
      </c>
      <c r="BG53" s="2">
        <f t="shared" si="48"/>
        <v>28416.708157800949</v>
      </c>
      <c r="BH53" s="2"/>
      <c r="BI53" s="2">
        <f t="shared" ref="BI53:BI64" si="57">$BK53*BI$39</f>
        <v>56833.416315601899</v>
      </c>
      <c r="BJ53" s="2">
        <f t="shared" si="11"/>
        <v>85250.124473402844</v>
      </c>
      <c r="BK53" s="2">
        <f t="shared" si="41"/>
        <v>284167.08157800947</v>
      </c>
      <c r="BL53" s="2">
        <f t="shared" si="42"/>
        <v>0</v>
      </c>
      <c r="BM53" s="2"/>
    </row>
    <row r="54" spans="1:65" x14ac:dyDescent="0.3">
      <c r="A54">
        <f t="shared" si="6"/>
        <v>2002</v>
      </c>
      <c r="B54" s="2">
        <f t="shared" si="46"/>
        <v>44244.814601696075</v>
      </c>
      <c r="C54" s="2"/>
      <c r="D54" s="2">
        <f t="shared" si="49"/>
        <v>48531.190860218776</v>
      </c>
      <c r="E54" s="2">
        <f t="shared" si="50"/>
        <v>22727.114850446043</v>
      </c>
      <c r="F54" s="2"/>
      <c r="G54" s="2">
        <f t="shared" si="45"/>
        <v>48261.232132719662</v>
      </c>
      <c r="H54" s="2">
        <f t="shared" si="15"/>
        <v>92291.784754905922</v>
      </c>
      <c r="I54" s="2">
        <f t="shared" si="43"/>
        <v>256056.13719998649</v>
      </c>
      <c r="J54" s="2">
        <f t="shared" si="16"/>
        <v>-34880.610053900164</v>
      </c>
      <c r="K54" s="6">
        <f t="shared" si="17"/>
        <v>-0.11989069920913605</v>
      </c>
      <c r="L54" s="7">
        <f t="shared" si="18"/>
        <v>0.88010930079086391</v>
      </c>
      <c r="N54">
        <f t="shared" si="19"/>
        <v>2002</v>
      </c>
      <c r="O54" s="2">
        <f t="shared" si="20"/>
        <v>6938.907317774102</v>
      </c>
      <c r="P54" s="2"/>
      <c r="Q54" s="2"/>
      <c r="R54">
        <f t="shared" si="21"/>
        <v>2002</v>
      </c>
      <c r="S54" s="2">
        <f t="shared" si="51"/>
        <v>42857.033138141254</v>
      </c>
      <c r="T54" s="2"/>
      <c r="U54" s="2">
        <f t="shared" si="52"/>
        <v>47143.409396663956</v>
      </c>
      <c r="V54" s="2">
        <f t="shared" si="52"/>
        <v>21339.333386891223</v>
      </c>
      <c r="W54" s="2"/>
      <c r="X54" s="2">
        <f t="shared" si="53"/>
        <v>46873.450669164842</v>
      </c>
      <c r="Y54" s="2">
        <f t="shared" si="53"/>
        <v>90904.003291351095</v>
      </c>
      <c r="Z54" s="2">
        <f t="shared" si="24"/>
        <v>249117.22988221236</v>
      </c>
      <c r="AA54" s="2">
        <f t="shared" si="25"/>
        <v>-35049.851695797115</v>
      </c>
      <c r="AB54" s="6">
        <f t="shared" si="26"/>
        <v>-0.12334240652070476</v>
      </c>
      <c r="AC54" s="7">
        <f t="shared" si="27"/>
        <v>0.87665759347929528</v>
      </c>
      <c r="AD54" s="2">
        <f t="shared" si="28"/>
        <v>0</v>
      </c>
      <c r="AE54" s="2"/>
      <c r="AG54">
        <f t="shared" si="29"/>
        <v>2002</v>
      </c>
      <c r="AH54" s="6">
        <f t="shared" si="5"/>
        <v>0.17203560411459667</v>
      </c>
      <c r="AI54" s="7"/>
      <c r="AJ54" s="6">
        <f t="shared" si="47"/>
        <v>0.18924186584345976</v>
      </c>
      <c r="AK54" s="6">
        <f t="shared" si="47"/>
        <v>8.5659805212914775E-2</v>
      </c>
      <c r="AL54" s="7"/>
      <c r="AM54" s="38">
        <f t="shared" si="30"/>
        <v>0.18815820443783657</v>
      </c>
      <c r="AN54" s="38">
        <f t="shared" si="31"/>
        <v>0.36490452039119231</v>
      </c>
      <c r="AO54" s="6">
        <f t="shared" si="32"/>
        <v>1</v>
      </c>
      <c r="AP54" s="7">
        <f t="shared" si="33"/>
        <v>0.63509547960880774</v>
      </c>
      <c r="AQ54" s="7">
        <f t="shared" si="34"/>
        <v>0</v>
      </c>
      <c r="AR54" s="24"/>
      <c r="AS54">
        <f t="shared" si="35"/>
        <v>2002</v>
      </c>
      <c r="AT54" s="1" t="b">
        <f t="shared" si="36"/>
        <v>1</v>
      </c>
      <c r="AU54" s="1"/>
      <c r="AV54" s="1" t="b">
        <f t="shared" si="54"/>
        <v>1</v>
      </c>
      <c r="AW54" s="1" t="b">
        <f t="shared" si="55"/>
        <v>1</v>
      </c>
      <c r="AX54" s="1"/>
      <c r="AY54" s="1" t="b">
        <f t="shared" si="44"/>
        <v>1</v>
      </c>
      <c r="AZ54" s="39" t="b">
        <f t="shared" si="38"/>
        <v>0</v>
      </c>
      <c r="BA54" s="1" t="b">
        <f t="shared" si="39"/>
        <v>1</v>
      </c>
      <c r="BC54">
        <f t="shared" si="40"/>
        <v>2002</v>
      </c>
      <c r="BD54" s="2">
        <f t="shared" si="56"/>
        <v>49823.445976442476</v>
      </c>
      <c r="BE54" s="2"/>
      <c r="BF54" s="2">
        <f t="shared" si="48"/>
        <v>49823.445976442476</v>
      </c>
      <c r="BG54" s="2">
        <f t="shared" si="48"/>
        <v>24911.722988221238</v>
      </c>
      <c r="BH54" s="2"/>
      <c r="BI54" s="2">
        <f t="shared" si="57"/>
        <v>49823.445976442476</v>
      </c>
      <c r="BJ54" s="2">
        <f t="shared" si="11"/>
        <v>74735.16896466371</v>
      </c>
      <c r="BK54" s="2">
        <f t="shared" si="41"/>
        <v>249117.22988221236</v>
      </c>
      <c r="BL54" s="2">
        <f t="shared" si="42"/>
        <v>0</v>
      </c>
      <c r="BM54" s="2"/>
    </row>
    <row r="55" spans="1:65" x14ac:dyDescent="0.3">
      <c r="A55">
        <f t="shared" si="6"/>
        <v>2003</v>
      </c>
      <c r="B55" s="2">
        <f t="shared" si="46"/>
        <v>64023.12807972858</v>
      </c>
      <c r="C55" s="2"/>
      <c r="D55" s="2">
        <f t="shared" si="49"/>
        <v>66834.166901719465</v>
      </c>
      <c r="E55" s="2">
        <f t="shared" si="50"/>
        <v>36278.443953286827</v>
      </c>
      <c r="F55" s="2"/>
      <c r="G55" s="2">
        <f t="shared" si="45"/>
        <v>69922.224083339373</v>
      </c>
      <c r="H55" s="2">
        <f t="shared" si="15"/>
        <v>77702.155172560859</v>
      </c>
      <c r="I55" s="2">
        <f t="shared" si="43"/>
        <v>314760.11819063511</v>
      </c>
      <c r="J55" s="2">
        <f t="shared" si="16"/>
        <v>58703.980990648619</v>
      </c>
      <c r="K55" s="6">
        <f t="shared" si="17"/>
        <v>0.22926215177884718</v>
      </c>
      <c r="L55" s="7">
        <f t="shared" si="18"/>
        <v>1.2292621517788471</v>
      </c>
      <c r="N55">
        <f t="shared" si="19"/>
        <v>2003</v>
      </c>
      <c r="O55" s="2">
        <f t="shared" si="20"/>
        <v>7077.685464129584</v>
      </c>
      <c r="P55" s="2"/>
      <c r="Q55" s="2"/>
      <c r="R55">
        <f t="shared" si="21"/>
        <v>2003</v>
      </c>
      <c r="S55" s="2">
        <f t="shared" si="51"/>
        <v>62607.590986902665</v>
      </c>
      <c r="T55" s="2"/>
      <c r="U55" s="2">
        <f t="shared" si="52"/>
        <v>65418.629808893551</v>
      </c>
      <c r="V55" s="2">
        <f t="shared" si="52"/>
        <v>34862.906860460913</v>
      </c>
      <c r="W55" s="2"/>
      <c r="X55" s="2">
        <f t="shared" si="53"/>
        <v>68506.686990513452</v>
      </c>
      <c r="Y55" s="2">
        <f t="shared" si="53"/>
        <v>76286.618079734937</v>
      </c>
      <c r="Z55" s="2">
        <f t="shared" si="24"/>
        <v>307682.43272650556</v>
      </c>
      <c r="AA55" s="2">
        <f t="shared" si="25"/>
        <v>58565.202844293206</v>
      </c>
      <c r="AB55" s="6">
        <f t="shared" si="26"/>
        <v>0.23509093639160974</v>
      </c>
      <c r="AC55" s="7">
        <f t="shared" si="27"/>
        <v>1.2350909363916098</v>
      </c>
      <c r="AD55" s="2">
        <f t="shared" si="28"/>
        <v>0</v>
      </c>
      <c r="AE55" s="2"/>
      <c r="AG55">
        <f t="shared" si="29"/>
        <v>2003</v>
      </c>
      <c r="AH55" s="6">
        <f t="shared" ref="AH55:AH64" si="58">S55/$Z55</f>
        <v>0.20348120115961785</v>
      </c>
      <c r="AI55" s="7"/>
      <c r="AJ55" s="6">
        <f t="shared" si="47"/>
        <v>0.21261737054400898</v>
      </c>
      <c r="AK55" s="6">
        <f t="shared" si="47"/>
        <v>0.11330808376521789</v>
      </c>
      <c r="AL55" s="7"/>
      <c r="AM55" s="6">
        <f t="shared" si="30"/>
        <v>0.22265387849233514</v>
      </c>
      <c r="AN55" s="38">
        <f t="shared" si="31"/>
        <v>0.24793946603881997</v>
      </c>
      <c r="AO55" s="6">
        <f t="shared" si="32"/>
        <v>0.99999999999999989</v>
      </c>
      <c r="AP55" s="7">
        <f t="shared" si="33"/>
        <v>0.75206053396117989</v>
      </c>
      <c r="AQ55" s="7">
        <f t="shared" si="34"/>
        <v>0</v>
      </c>
      <c r="AR55" s="24"/>
      <c r="AS55">
        <f t="shared" si="35"/>
        <v>2003</v>
      </c>
      <c r="AT55" s="1" t="b">
        <f t="shared" si="36"/>
        <v>1</v>
      </c>
      <c r="AV55" s="1" t="b">
        <f t="shared" si="54"/>
        <v>1</v>
      </c>
      <c r="AW55" s="1" t="b">
        <f t="shared" si="55"/>
        <v>1</v>
      </c>
      <c r="AY55" s="1" t="b">
        <f t="shared" si="44"/>
        <v>1</v>
      </c>
      <c r="AZ55" s="39" t="b">
        <f t="shared" si="38"/>
        <v>0</v>
      </c>
      <c r="BA55" s="1" t="b">
        <f t="shared" si="39"/>
        <v>1</v>
      </c>
      <c r="BC55">
        <f t="shared" si="40"/>
        <v>2003</v>
      </c>
      <c r="BD55" s="2">
        <f t="shared" si="56"/>
        <v>61536.486545301115</v>
      </c>
      <c r="BE55" s="2"/>
      <c r="BF55" s="2">
        <f t="shared" si="48"/>
        <v>61536.486545301115</v>
      </c>
      <c r="BG55" s="2">
        <f t="shared" si="48"/>
        <v>30768.243272650558</v>
      </c>
      <c r="BH55" s="2"/>
      <c r="BI55" s="2">
        <f t="shared" si="57"/>
        <v>61536.486545301115</v>
      </c>
      <c r="BJ55" s="2">
        <f t="shared" si="11"/>
        <v>92304.729817951666</v>
      </c>
      <c r="BK55" s="2">
        <f t="shared" si="41"/>
        <v>307682.43272650556</v>
      </c>
      <c r="BL55" s="2">
        <f t="shared" si="42"/>
        <v>0</v>
      </c>
      <c r="BM55" s="2"/>
    </row>
    <row r="56" spans="1:65" x14ac:dyDescent="0.3">
      <c r="A56">
        <f t="shared" si="6"/>
        <v>2004</v>
      </c>
      <c r="B56" s="2">
        <f t="shared" si="46"/>
        <v>68145.505200266445</v>
      </c>
      <c r="C56" s="2"/>
      <c r="D56" s="2">
        <f t="shared" si="49"/>
        <v>74061.007651866254</v>
      </c>
      <c r="E56" s="2">
        <f t="shared" si="50"/>
        <v>36890.200636609843</v>
      </c>
      <c r="F56" s="2"/>
      <c r="G56" s="2">
        <f t="shared" si="45"/>
        <v>74358.844246745502</v>
      </c>
      <c r="H56" s="2">
        <f t="shared" si="15"/>
        <v>96218.450362232819</v>
      </c>
      <c r="I56" s="2">
        <f t="shared" si="43"/>
        <v>349674.00809772086</v>
      </c>
      <c r="J56" s="2">
        <f>I56-I55</f>
        <v>34913.889907085744</v>
      </c>
      <c r="K56" s="6">
        <f>(J56/I55)</f>
        <v>0.11092221628262344</v>
      </c>
      <c r="L56" s="7">
        <f t="shared" si="18"/>
        <v>1.1109222162826233</v>
      </c>
      <c r="N56">
        <f t="shared" si="19"/>
        <v>2004</v>
      </c>
      <c r="O56" s="2">
        <f t="shared" si="20"/>
        <v>7311.2490844458598</v>
      </c>
      <c r="P56" s="2"/>
      <c r="Q56" s="2"/>
      <c r="R56">
        <f t="shared" si="21"/>
        <v>2004</v>
      </c>
      <c r="S56" s="2">
        <f t="shared" si="51"/>
        <v>66683.255383377269</v>
      </c>
      <c r="T56" s="2"/>
      <c r="U56" s="2">
        <f t="shared" si="52"/>
        <v>72598.757834977077</v>
      </c>
      <c r="V56" s="2">
        <f t="shared" si="52"/>
        <v>35427.950819720674</v>
      </c>
      <c r="W56" s="2"/>
      <c r="X56" s="2">
        <f t="shared" si="53"/>
        <v>72896.594429856326</v>
      </c>
      <c r="Y56" s="2">
        <f t="shared" si="53"/>
        <v>94756.200545343643</v>
      </c>
      <c r="Z56" s="2">
        <f t="shared" si="24"/>
        <v>342362.75901327498</v>
      </c>
      <c r="AA56" s="2">
        <f>Z56-Z55</f>
        <v>34680.326286769414</v>
      </c>
      <c r="AB56" s="6">
        <f>(AA56/Z55)</f>
        <v>0.11271467785616558</v>
      </c>
      <c r="AC56" s="7">
        <f t="shared" si="27"/>
        <v>1.1127146778561656</v>
      </c>
      <c r="AD56" s="2">
        <f t="shared" si="28"/>
        <v>0</v>
      </c>
      <c r="AE56" s="2"/>
      <c r="AG56">
        <f t="shared" si="29"/>
        <v>2004</v>
      </c>
      <c r="AH56" s="6">
        <f t="shared" si="58"/>
        <v>0.19477368267379705</v>
      </c>
      <c r="AI56" s="7"/>
      <c r="AJ56" s="6">
        <f t="shared" si="47"/>
        <v>0.21205214622120186</v>
      </c>
      <c r="AK56" s="6">
        <f t="shared" si="47"/>
        <v>0.10348073757153876</v>
      </c>
      <c r="AL56" s="7"/>
      <c r="AM56" s="6">
        <f t="shared" si="30"/>
        <v>0.21292209070855686</v>
      </c>
      <c r="AN56" s="6">
        <f t="shared" si="31"/>
        <v>0.27677134282490551</v>
      </c>
      <c r="AO56" s="6">
        <f t="shared" si="32"/>
        <v>1</v>
      </c>
      <c r="AP56" s="7">
        <f t="shared" si="33"/>
        <v>0.72322865717509455</v>
      </c>
      <c r="AQ56" s="7">
        <f t="shared" si="34"/>
        <v>0</v>
      </c>
      <c r="AR56" s="24"/>
      <c r="AS56">
        <f t="shared" si="35"/>
        <v>2004</v>
      </c>
      <c r="AT56" s="1" t="b">
        <f t="shared" si="36"/>
        <v>1</v>
      </c>
      <c r="AV56" s="1" t="b">
        <f t="shared" si="54"/>
        <v>1</v>
      </c>
      <c r="AW56" s="1" t="b">
        <f t="shared" si="55"/>
        <v>1</v>
      </c>
      <c r="AY56" s="1" t="b">
        <f t="shared" si="44"/>
        <v>1</v>
      </c>
      <c r="AZ56" s="1" t="b">
        <f t="shared" si="38"/>
        <v>1</v>
      </c>
      <c r="BA56" s="1" t="b">
        <f t="shared" si="39"/>
        <v>1</v>
      </c>
      <c r="BC56">
        <f t="shared" si="40"/>
        <v>2004</v>
      </c>
      <c r="BD56" s="2">
        <f t="shared" si="56"/>
        <v>68472.551802654998</v>
      </c>
      <c r="BE56" s="2"/>
      <c r="BF56" s="2">
        <f t="shared" si="48"/>
        <v>68472.551802654998</v>
      </c>
      <c r="BG56" s="2">
        <f t="shared" si="48"/>
        <v>34236.275901327499</v>
      </c>
      <c r="BH56" s="2"/>
      <c r="BI56" s="2">
        <f t="shared" si="57"/>
        <v>68472.551802654998</v>
      </c>
      <c r="BJ56" s="2">
        <f t="shared" si="11"/>
        <v>102708.82770398249</v>
      </c>
      <c r="BK56" s="2">
        <f t="shared" si="41"/>
        <v>342362.75901327498</v>
      </c>
      <c r="BL56" s="2">
        <f t="shared" si="42"/>
        <v>0</v>
      </c>
      <c r="BM56" s="2"/>
    </row>
    <row r="57" spans="1:65" x14ac:dyDescent="0.3">
      <c r="A57">
        <f t="shared" si="6"/>
        <v>2005</v>
      </c>
      <c r="B57" s="2">
        <f t="shared" si="46"/>
        <v>71738.692523641643</v>
      </c>
      <c r="C57" s="2"/>
      <c r="D57" s="2">
        <f t="shared" si="49"/>
        <v>78011.462994282876</v>
      </c>
      <c r="E57" s="2">
        <f t="shared" si="50"/>
        <v>36757.092895942245</v>
      </c>
      <c r="F57" s="2"/>
      <c r="G57" s="2">
        <f t="shared" si="45"/>
        <v>79134.41284384641</v>
      </c>
      <c r="H57" s="2">
        <f t="shared" si="15"/>
        <v>105173.83956887807</v>
      </c>
      <c r="I57" s="2">
        <f t="shared" si="43"/>
        <v>370815.50082659122</v>
      </c>
      <c r="J57" s="2">
        <f t="shared" si="16"/>
        <v>21141.492728870362</v>
      </c>
      <c r="K57" s="6">
        <f t="shared" si="17"/>
        <v>6.0460578250820698E-2</v>
      </c>
      <c r="L57" s="7">
        <f t="shared" si="18"/>
        <v>1.0604605782508207</v>
      </c>
      <c r="N57">
        <f t="shared" si="19"/>
        <v>2005</v>
      </c>
      <c r="O57" s="2">
        <f t="shared" si="20"/>
        <v>7552.5203042325729</v>
      </c>
      <c r="P57" s="2"/>
      <c r="Q57" s="2"/>
      <c r="R57">
        <f t="shared" si="21"/>
        <v>2005</v>
      </c>
      <c r="S57" s="2">
        <f t="shared" si="51"/>
        <v>70228.188462795122</v>
      </c>
      <c r="T57" s="2"/>
      <c r="U57" s="2">
        <f t="shared" si="52"/>
        <v>76500.958933436355</v>
      </c>
      <c r="V57" s="2">
        <f t="shared" si="52"/>
        <v>35246.588835095732</v>
      </c>
      <c r="W57" s="2"/>
      <c r="X57" s="2">
        <f t="shared" si="53"/>
        <v>77623.90878299989</v>
      </c>
      <c r="Y57" s="2">
        <f t="shared" si="53"/>
        <v>103663.33550803155</v>
      </c>
      <c r="Z57" s="2">
        <f t="shared" si="24"/>
        <v>363262.98052235862</v>
      </c>
      <c r="AA57" s="2">
        <f t="shared" ref="AA57:AA64" si="59">Z57-Z56</f>
        <v>20900.22150908364</v>
      </c>
      <c r="AB57" s="6">
        <f t="shared" ref="AB57:AB64" si="60">(AA57/Z56)</f>
        <v>6.104700630792978E-2</v>
      </c>
      <c r="AC57" s="7">
        <f t="shared" si="27"/>
        <v>1.0610470063079298</v>
      </c>
      <c r="AD57" s="2">
        <f t="shared" si="28"/>
        <v>0</v>
      </c>
      <c r="AE57" s="2"/>
      <c r="AG57">
        <f t="shared" si="29"/>
        <v>2005</v>
      </c>
      <c r="AH57" s="6">
        <f t="shared" si="58"/>
        <v>0.19332602612523195</v>
      </c>
      <c r="AI57" s="7"/>
      <c r="AJ57" s="6">
        <f t="shared" si="47"/>
        <v>0.21059387560887935</v>
      </c>
      <c r="AK57" s="6">
        <f t="shared" si="47"/>
        <v>9.7027747733645892E-2</v>
      </c>
      <c r="AL57" s="7"/>
      <c r="AM57" s="6">
        <f t="shared" ref="AM57:AM64" si="61">X57/$Z57</f>
        <v>0.21368516183889591</v>
      </c>
      <c r="AN57" s="6">
        <f t="shared" si="31"/>
        <v>0.28536718869334704</v>
      </c>
      <c r="AO57" s="6">
        <f t="shared" si="32"/>
        <v>1.0000000000000002</v>
      </c>
      <c r="AP57" s="7">
        <f t="shared" si="33"/>
        <v>0.71463281130665313</v>
      </c>
      <c r="AQ57" s="7">
        <f t="shared" si="34"/>
        <v>0</v>
      </c>
      <c r="AR57" s="24"/>
      <c r="AS57">
        <f t="shared" si="35"/>
        <v>2005</v>
      </c>
      <c r="AT57" s="1" t="b">
        <f t="shared" si="36"/>
        <v>1</v>
      </c>
      <c r="AV57" s="1" t="b">
        <f t="shared" si="54"/>
        <v>1</v>
      </c>
      <c r="AW57" s="1" t="b">
        <f t="shared" si="55"/>
        <v>1</v>
      </c>
      <c r="AY57" s="1" t="b">
        <f t="shared" si="44"/>
        <v>1</v>
      </c>
      <c r="AZ57" s="1" t="b">
        <f t="shared" si="38"/>
        <v>1</v>
      </c>
      <c r="BA57" s="1" t="b">
        <f t="shared" si="39"/>
        <v>1</v>
      </c>
      <c r="BC57">
        <f t="shared" si="40"/>
        <v>2005</v>
      </c>
      <c r="BD57" s="2">
        <f t="shared" si="56"/>
        <v>72652.596104471726</v>
      </c>
      <c r="BE57" s="2"/>
      <c r="BF57" s="2">
        <f t="shared" si="48"/>
        <v>72652.596104471726</v>
      </c>
      <c r="BG57" s="2">
        <f t="shared" si="48"/>
        <v>36326.298052235863</v>
      </c>
      <c r="BH57" s="2"/>
      <c r="BI57" s="2">
        <f t="shared" si="57"/>
        <v>72652.596104471726</v>
      </c>
      <c r="BJ57" s="2">
        <f t="shared" si="11"/>
        <v>108978.89415670758</v>
      </c>
      <c r="BK57" s="2">
        <f t="shared" si="41"/>
        <v>363262.98052235862</v>
      </c>
      <c r="BL57" s="2">
        <f t="shared" si="42"/>
        <v>0</v>
      </c>
      <c r="BM57" s="2"/>
    </row>
    <row r="58" spans="1:65" x14ac:dyDescent="0.3">
      <c r="A58">
        <f t="shared" si="6"/>
        <v>2006</v>
      </c>
      <c r="B58" s="2">
        <f t="shared" si="46"/>
        <v>84015.462135211113</v>
      </c>
      <c r="C58" s="2"/>
      <c r="D58" s="2">
        <f t="shared" si="49"/>
        <v>82531.169596796739</v>
      </c>
      <c r="E58" s="2">
        <f t="shared" si="50"/>
        <v>42013.543275293909</v>
      </c>
      <c r="F58" s="2"/>
      <c r="G58" s="2">
        <f t="shared" si="45"/>
        <v>92005.068128819854</v>
      </c>
      <c r="H58" s="2">
        <f t="shared" si="15"/>
        <v>113632.29293719899</v>
      </c>
      <c r="I58" s="2">
        <f t="shared" si="43"/>
        <v>414197.5360733206</v>
      </c>
      <c r="J58" s="2">
        <f t="shared" si="16"/>
        <v>43382.035246729385</v>
      </c>
      <c r="K58" s="6">
        <f t="shared" si="17"/>
        <v>0.11699088940463855</v>
      </c>
      <c r="L58" s="7">
        <f t="shared" si="18"/>
        <v>1.1169908894046385</v>
      </c>
      <c r="N58">
        <f t="shared" si="19"/>
        <v>2006</v>
      </c>
      <c r="O58" s="2">
        <f t="shared" si="20"/>
        <v>7741.3333118383862</v>
      </c>
      <c r="P58" s="2"/>
      <c r="Q58" s="2"/>
      <c r="R58">
        <f t="shared" si="21"/>
        <v>2006</v>
      </c>
      <c r="S58" s="2">
        <f t="shared" si="51"/>
        <v>82467.195472843436</v>
      </c>
      <c r="T58" s="2"/>
      <c r="U58" s="2">
        <f t="shared" si="52"/>
        <v>80982.902934429061</v>
      </c>
      <c r="V58" s="2">
        <f t="shared" si="52"/>
        <v>40465.276612926231</v>
      </c>
      <c r="W58" s="2"/>
      <c r="X58" s="2">
        <f t="shared" si="53"/>
        <v>90456.801466452176</v>
      </c>
      <c r="Y58" s="2">
        <f t="shared" si="53"/>
        <v>112084.02627483131</v>
      </c>
      <c r="Z58" s="2">
        <f t="shared" si="24"/>
        <v>406456.20276148221</v>
      </c>
      <c r="AA58" s="2">
        <f t="shared" si="59"/>
        <v>43193.222239123599</v>
      </c>
      <c r="AB58" s="6">
        <f t="shared" si="60"/>
        <v>0.11890345164545355</v>
      </c>
      <c r="AC58" s="7">
        <f t="shared" si="27"/>
        <v>1.1189034516454535</v>
      </c>
      <c r="AD58" s="2">
        <f t="shared" si="28"/>
        <v>0</v>
      </c>
      <c r="AE58" s="2"/>
      <c r="AG58">
        <f t="shared" si="29"/>
        <v>2006</v>
      </c>
      <c r="AH58" s="6">
        <f t="shared" si="58"/>
        <v>0.20289318975219839</v>
      </c>
      <c r="AI58" s="7"/>
      <c r="AJ58" s="6">
        <f t="shared" si="47"/>
        <v>0.19924140014158348</v>
      </c>
      <c r="AK58" s="6">
        <f t="shared" si="47"/>
        <v>9.9556302346976808E-2</v>
      </c>
      <c r="AL58" s="7"/>
      <c r="AM58" s="38">
        <f t="shared" si="61"/>
        <v>0.22254993490537109</v>
      </c>
      <c r="AN58" s="38">
        <f t="shared" si="31"/>
        <v>0.27575917285387025</v>
      </c>
      <c r="AO58" s="6">
        <f t="shared" si="32"/>
        <v>1</v>
      </c>
      <c r="AP58" s="7">
        <f t="shared" si="33"/>
        <v>0.72424082714612981</v>
      </c>
      <c r="AQ58" s="7">
        <f t="shared" si="34"/>
        <v>0</v>
      </c>
      <c r="AR58" s="24"/>
      <c r="AS58">
        <f t="shared" si="35"/>
        <v>2006</v>
      </c>
      <c r="AT58" s="1" t="b">
        <f t="shared" si="36"/>
        <v>1</v>
      </c>
      <c r="AV58" s="1" t="b">
        <f t="shared" si="54"/>
        <v>1</v>
      </c>
      <c r="AW58" s="1" t="b">
        <f t="shared" si="55"/>
        <v>1</v>
      </c>
      <c r="AY58" s="1" t="b">
        <f t="shared" si="44"/>
        <v>1</v>
      </c>
      <c r="AZ58" s="1" t="b">
        <f t="shared" si="38"/>
        <v>1</v>
      </c>
      <c r="BA58" s="1" t="b">
        <f t="shared" si="39"/>
        <v>1</v>
      </c>
      <c r="BC58">
        <f t="shared" si="40"/>
        <v>2006</v>
      </c>
      <c r="BD58" s="2">
        <f t="shared" si="56"/>
        <v>81291.240552296455</v>
      </c>
      <c r="BE58" s="2"/>
      <c r="BF58" s="2">
        <f t="shared" si="48"/>
        <v>81291.240552296455</v>
      </c>
      <c r="BG58" s="2">
        <f t="shared" si="48"/>
        <v>40645.620276148227</v>
      </c>
      <c r="BH58" s="2"/>
      <c r="BI58" s="2">
        <f t="shared" si="57"/>
        <v>81291.240552296455</v>
      </c>
      <c r="BJ58" s="2">
        <f t="shared" si="11"/>
        <v>121936.86082844465</v>
      </c>
      <c r="BK58" s="2">
        <f t="shared" si="41"/>
        <v>406456.20276148221</v>
      </c>
      <c r="BL58" s="2">
        <f t="shared" si="42"/>
        <v>0</v>
      </c>
      <c r="BM58" s="2"/>
    </row>
    <row r="59" spans="1:65" x14ac:dyDescent="0.3">
      <c r="A59">
        <f t="shared" si="6"/>
        <v>2007</v>
      </c>
      <c r="B59" s="2">
        <f t="shared" si="46"/>
        <v>85672.838418065236</v>
      </c>
      <c r="C59" s="2"/>
      <c r="D59" s="2">
        <f t="shared" si="49"/>
        <v>86185.786145950231</v>
      </c>
      <c r="E59" s="2">
        <f t="shared" si="50"/>
        <v>41115.483646540502</v>
      </c>
      <c r="F59" s="2"/>
      <c r="G59" s="2">
        <f t="shared" si="45"/>
        <v>93909.266910823906</v>
      </c>
      <c r="H59" s="2">
        <f t="shared" si="15"/>
        <v>130374.89159777302</v>
      </c>
      <c r="I59" s="2">
        <f t="shared" si="43"/>
        <v>437258.26671915286</v>
      </c>
      <c r="J59" s="2">
        <f t="shared" si="16"/>
        <v>23060.730645832256</v>
      </c>
      <c r="K59" s="6">
        <f t="shared" si="17"/>
        <v>5.5675682826249552E-2</v>
      </c>
      <c r="L59" s="7">
        <f t="shared" si="18"/>
        <v>1.0556756828262495</v>
      </c>
      <c r="N59">
        <f t="shared" si="19"/>
        <v>2007</v>
      </c>
      <c r="O59" s="2">
        <f t="shared" si="20"/>
        <v>8058.7279776237592</v>
      </c>
      <c r="P59" s="2"/>
      <c r="Q59" s="2"/>
      <c r="R59">
        <f t="shared" si="21"/>
        <v>2007</v>
      </c>
      <c r="S59" s="2">
        <f t="shared" si="51"/>
        <v>84061.092822540479</v>
      </c>
      <c r="T59" s="2"/>
      <c r="U59" s="2">
        <f t="shared" si="52"/>
        <v>84574.040550425474</v>
      </c>
      <c r="V59" s="2">
        <f t="shared" si="52"/>
        <v>39503.738051015753</v>
      </c>
      <c r="W59" s="2"/>
      <c r="X59" s="2">
        <f t="shared" si="53"/>
        <v>92297.521315299149</v>
      </c>
      <c r="Y59" s="2">
        <f t="shared" si="53"/>
        <v>128763.14600224826</v>
      </c>
      <c r="Z59" s="2">
        <f t="shared" si="24"/>
        <v>429199.53874152916</v>
      </c>
      <c r="AA59" s="2">
        <f t="shared" si="59"/>
        <v>22743.335980046948</v>
      </c>
      <c r="AB59" s="6">
        <f t="shared" si="60"/>
        <v>5.5955194743068683E-2</v>
      </c>
      <c r="AC59" s="7">
        <f t="shared" si="27"/>
        <v>1.0559551947430688</v>
      </c>
      <c r="AD59" s="2">
        <f t="shared" si="28"/>
        <v>0</v>
      </c>
      <c r="AE59" s="2"/>
      <c r="AG59">
        <f t="shared" si="29"/>
        <v>2007</v>
      </c>
      <c r="AH59" s="6">
        <f t="shared" si="58"/>
        <v>0.19585550597053045</v>
      </c>
      <c r="AI59" s="7"/>
      <c r="AJ59" s="6">
        <f t="shared" si="47"/>
        <v>0.19705063243639065</v>
      </c>
      <c r="AK59" s="6">
        <f t="shared" si="47"/>
        <v>9.2040495119929608E-2</v>
      </c>
      <c r="AL59" s="7"/>
      <c r="AM59" s="6">
        <f t="shared" si="61"/>
        <v>0.21504571413549955</v>
      </c>
      <c r="AN59" s="6">
        <f t="shared" si="31"/>
        <v>0.30000765233764964</v>
      </c>
      <c r="AO59" s="6">
        <f t="shared" si="32"/>
        <v>1</v>
      </c>
      <c r="AP59" s="7">
        <f t="shared" si="33"/>
        <v>0.6999923476623503</v>
      </c>
      <c r="AQ59" s="7">
        <f t="shared" si="34"/>
        <v>0</v>
      </c>
      <c r="AR59" s="24"/>
      <c r="AS59">
        <f t="shared" si="35"/>
        <v>2007</v>
      </c>
      <c r="AT59" s="1" t="b">
        <f t="shared" si="36"/>
        <v>1</v>
      </c>
      <c r="AV59" s="1" t="b">
        <f t="shared" si="54"/>
        <v>1</v>
      </c>
      <c r="AW59" s="1" t="b">
        <f t="shared" si="55"/>
        <v>1</v>
      </c>
      <c r="AY59" s="1" t="b">
        <f t="shared" si="44"/>
        <v>1</v>
      </c>
      <c r="AZ59" s="1" t="b">
        <f t="shared" si="38"/>
        <v>1</v>
      </c>
      <c r="BA59" s="1" t="b">
        <f t="shared" si="39"/>
        <v>1</v>
      </c>
      <c r="BC59">
        <f t="shared" si="40"/>
        <v>2007</v>
      </c>
      <c r="BD59" s="2">
        <f t="shared" si="56"/>
        <v>85839.907748305835</v>
      </c>
      <c r="BE59" s="2"/>
      <c r="BF59" s="2">
        <f t="shared" si="48"/>
        <v>85839.907748305835</v>
      </c>
      <c r="BG59" s="2">
        <f t="shared" si="48"/>
        <v>42919.953874152918</v>
      </c>
      <c r="BH59" s="2"/>
      <c r="BI59" s="2">
        <f t="shared" si="57"/>
        <v>85839.907748305835</v>
      </c>
      <c r="BJ59" s="2">
        <f t="shared" si="11"/>
        <v>128759.86162245875</v>
      </c>
      <c r="BK59" s="2">
        <f t="shared" si="41"/>
        <v>429199.53874152916</v>
      </c>
      <c r="BL59" s="2">
        <f t="shared" si="42"/>
        <v>0</v>
      </c>
      <c r="BM59" s="2"/>
    </row>
    <row r="60" spans="1:65" x14ac:dyDescent="0.3">
      <c r="A60">
        <f t="shared" si="6"/>
        <v>2008</v>
      </c>
      <c r="B60" s="2">
        <f t="shared" si="46"/>
        <v>54061.973899883007</v>
      </c>
      <c r="C60" s="2"/>
      <c r="D60" s="2">
        <f t="shared" si="49"/>
        <v>49938.224731654409</v>
      </c>
      <c r="E60" s="2">
        <f t="shared" si="50"/>
        <v>27438.726511745961</v>
      </c>
      <c r="F60" s="2"/>
      <c r="G60" s="2">
        <f t="shared" si="45"/>
        <v>47983.65003222548</v>
      </c>
      <c r="H60" s="2">
        <f t="shared" si="15"/>
        <v>135262.23463439292</v>
      </c>
      <c r="I60" s="2">
        <f t="shared" si="43"/>
        <v>314684.80980990175</v>
      </c>
      <c r="J60" s="2">
        <f t="shared" si="16"/>
        <v>-122573.45690925111</v>
      </c>
      <c r="K60" s="6">
        <f t="shared" si="17"/>
        <v>-0.28032278915833275</v>
      </c>
      <c r="L60" s="7">
        <f t="shared" si="18"/>
        <v>0.71967721084166725</v>
      </c>
      <c r="N60">
        <f t="shared" si="19"/>
        <v>2008</v>
      </c>
      <c r="O60" s="2">
        <f t="shared" si="20"/>
        <v>8058.7279776237592</v>
      </c>
      <c r="P60" s="2"/>
      <c r="Q60" s="2"/>
      <c r="R60">
        <f t="shared" si="21"/>
        <v>2008</v>
      </c>
      <c r="S60" s="2">
        <f t="shared" si="51"/>
        <v>52450.228304358257</v>
      </c>
      <c r="T60" s="2"/>
      <c r="U60" s="2">
        <f t="shared" si="52"/>
        <v>48326.479136129659</v>
      </c>
      <c r="V60" s="2">
        <f t="shared" si="52"/>
        <v>25826.980916221208</v>
      </c>
      <c r="W60" s="2"/>
      <c r="X60" s="2">
        <f t="shared" si="53"/>
        <v>46371.90443670073</v>
      </c>
      <c r="Y60" s="2">
        <f t="shared" si="53"/>
        <v>133650.48903886817</v>
      </c>
      <c r="Z60" s="2">
        <f t="shared" si="24"/>
        <v>306626.08183227805</v>
      </c>
      <c r="AA60" s="2">
        <f t="shared" si="59"/>
        <v>-122573.45690925111</v>
      </c>
      <c r="AB60" s="6">
        <f t="shared" si="60"/>
        <v>-0.28558618042473433</v>
      </c>
      <c r="AC60" s="7">
        <f t="shared" si="27"/>
        <v>0.71441381957526562</v>
      </c>
      <c r="AD60" s="2">
        <f t="shared" si="28"/>
        <v>0</v>
      </c>
      <c r="AE60" s="2"/>
      <c r="AG60">
        <f t="shared" si="29"/>
        <v>2008</v>
      </c>
      <c r="AH60" s="6">
        <f t="shared" si="58"/>
        <v>0.17105599103290928</v>
      </c>
      <c r="AI60" s="7"/>
      <c r="AJ60" s="6">
        <f t="shared" si="47"/>
        <v>0.15760720303814157</v>
      </c>
      <c r="AK60" s="6">
        <f t="shared" si="47"/>
        <v>8.4229563127471832E-2</v>
      </c>
      <c r="AL60" s="7"/>
      <c r="AM60" s="6">
        <f t="shared" si="61"/>
        <v>0.15123274628042171</v>
      </c>
      <c r="AN60" s="38">
        <f t="shared" si="31"/>
        <v>0.43587449652105553</v>
      </c>
      <c r="AO60" s="6">
        <f t="shared" si="32"/>
        <v>0.99999999999999978</v>
      </c>
      <c r="AP60" s="7">
        <f t="shared" si="33"/>
        <v>0.5641255034789443</v>
      </c>
      <c r="AQ60" s="7">
        <f t="shared" si="34"/>
        <v>0</v>
      </c>
      <c r="AR60" s="24"/>
      <c r="AS60">
        <f t="shared" si="35"/>
        <v>2008</v>
      </c>
      <c r="AT60" s="1" t="b">
        <f t="shared" si="36"/>
        <v>1</v>
      </c>
      <c r="AV60" s="1" t="b">
        <f t="shared" si="54"/>
        <v>1</v>
      </c>
      <c r="AW60" s="1" t="b">
        <f t="shared" si="55"/>
        <v>1</v>
      </c>
      <c r="AY60" s="1" t="b">
        <f t="shared" si="44"/>
        <v>1</v>
      </c>
      <c r="AZ60" s="39" t="b">
        <f t="shared" si="38"/>
        <v>0</v>
      </c>
      <c r="BA60" s="1" t="b">
        <f t="shared" si="39"/>
        <v>1</v>
      </c>
      <c r="BC60">
        <f t="shared" si="40"/>
        <v>2008</v>
      </c>
      <c r="BD60" s="2">
        <f t="shared" si="56"/>
        <v>61325.216366455614</v>
      </c>
      <c r="BE60" s="2"/>
      <c r="BF60" s="2">
        <f t="shared" si="48"/>
        <v>61325.216366455614</v>
      </c>
      <c r="BG60" s="2">
        <f t="shared" si="48"/>
        <v>30662.608183227807</v>
      </c>
      <c r="BH60" s="2"/>
      <c r="BI60" s="2">
        <f t="shared" si="57"/>
        <v>61325.216366455614</v>
      </c>
      <c r="BJ60" s="2">
        <f t="shared" si="11"/>
        <v>91987.824549683413</v>
      </c>
      <c r="BK60" s="2">
        <f t="shared" si="41"/>
        <v>306626.08183227805</v>
      </c>
      <c r="BL60" s="2">
        <f t="shared" si="42"/>
        <v>0</v>
      </c>
      <c r="BM60" s="2"/>
    </row>
    <row r="61" spans="1:65" x14ac:dyDescent="0.3">
      <c r="A61">
        <f t="shared" si="6"/>
        <v>2009</v>
      </c>
      <c r="B61" s="2">
        <f t="shared" si="46"/>
        <v>77570.266181929706</v>
      </c>
      <c r="C61" s="2"/>
      <c r="D61" s="2">
        <f t="shared" si="49"/>
        <v>85988.991884716728</v>
      </c>
      <c r="E61" s="2">
        <f t="shared" si="50"/>
        <v>41737.329006846026</v>
      </c>
      <c r="F61" s="2"/>
      <c r="G61" s="2">
        <f t="shared" si="45"/>
        <v>83848.128581363766</v>
      </c>
      <c r="H61" s="2">
        <f t="shared" si="15"/>
        <v>97442.702545479639</v>
      </c>
      <c r="I61" s="2">
        <f t="shared" si="43"/>
        <v>386587.41820033587</v>
      </c>
      <c r="J61" s="2">
        <f t="shared" si="16"/>
        <v>71902.608390434121</v>
      </c>
      <c r="K61" s="6">
        <f t="shared" si="17"/>
        <v>0.22849087769400067</v>
      </c>
      <c r="L61" s="7">
        <f t="shared" si="18"/>
        <v>1.2284908776940007</v>
      </c>
      <c r="N61">
        <f t="shared" si="19"/>
        <v>2009</v>
      </c>
      <c r="O61" s="2">
        <f t="shared" si="20"/>
        <v>8284.372360997224</v>
      </c>
      <c r="P61" s="2"/>
      <c r="Q61" s="2"/>
      <c r="R61">
        <f t="shared" si="21"/>
        <v>2009</v>
      </c>
      <c r="S61" s="2">
        <f t="shared" si="51"/>
        <v>75913.391709730262</v>
      </c>
      <c r="T61" s="2"/>
      <c r="U61" s="2">
        <f t="shared" si="52"/>
        <v>84332.117412517284</v>
      </c>
      <c r="V61" s="2">
        <f t="shared" si="52"/>
        <v>40080.454534646582</v>
      </c>
      <c r="W61" s="2"/>
      <c r="X61" s="2">
        <f t="shared" si="53"/>
        <v>82191.254109164322</v>
      </c>
      <c r="Y61" s="2">
        <f t="shared" si="53"/>
        <v>95785.828073280194</v>
      </c>
      <c r="Z61" s="2">
        <f t="shared" si="24"/>
        <v>378303.04583933868</v>
      </c>
      <c r="AA61" s="2">
        <f t="shared" si="59"/>
        <v>71676.964007060626</v>
      </c>
      <c r="AB61" s="6">
        <f t="shared" si="60"/>
        <v>0.23376016671102146</v>
      </c>
      <c r="AC61" s="7">
        <f t="shared" si="27"/>
        <v>1.2337601667110214</v>
      </c>
      <c r="AD61" s="2">
        <f t="shared" si="28"/>
        <v>0</v>
      </c>
      <c r="AE61" s="2"/>
      <c r="AG61">
        <f t="shared" si="29"/>
        <v>2009</v>
      </c>
      <c r="AH61" s="6">
        <f t="shared" si="58"/>
        <v>0.20066820118062142</v>
      </c>
      <c r="AI61" s="7"/>
      <c r="AJ61" s="6">
        <f t="shared" si="47"/>
        <v>0.2229221211407646</v>
      </c>
      <c r="AK61" s="6">
        <f t="shared" si="47"/>
        <v>0.10594800907753814</v>
      </c>
      <c r="AL61" s="7"/>
      <c r="AM61" s="6">
        <f t="shared" si="61"/>
        <v>0.21726299857514253</v>
      </c>
      <c r="AN61" s="6">
        <f t="shared" si="31"/>
        <v>0.25319867002593321</v>
      </c>
      <c r="AO61" s="6">
        <f t="shared" si="32"/>
        <v>0.99999999999999989</v>
      </c>
      <c r="AP61" s="7">
        <f t="shared" si="33"/>
        <v>0.74680132997406667</v>
      </c>
      <c r="AQ61" s="7">
        <f t="shared" si="34"/>
        <v>0</v>
      </c>
      <c r="AR61" s="24"/>
      <c r="AS61">
        <f t="shared" si="35"/>
        <v>2009</v>
      </c>
      <c r="AT61" s="1" t="b">
        <f t="shared" si="36"/>
        <v>1</v>
      </c>
      <c r="AV61" s="1" t="b">
        <f t="shared" si="54"/>
        <v>1</v>
      </c>
      <c r="AW61" s="1" t="b">
        <f t="shared" si="55"/>
        <v>1</v>
      </c>
      <c r="AY61" s="1" t="b">
        <f t="shared" si="44"/>
        <v>1</v>
      </c>
      <c r="AZ61" s="1" t="b">
        <f t="shared" si="38"/>
        <v>1</v>
      </c>
      <c r="BA61" s="1" t="b">
        <f t="shared" si="39"/>
        <v>1</v>
      </c>
      <c r="BC61">
        <f t="shared" si="40"/>
        <v>2009</v>
      </c>
      <c r="BD61" s="2">
        <f t="shared" si="56"/>
        <v>75660.609167867733</v>
      </c>
      <c r="BE61" s="2"/>
      <c r="BF61" s="2">
        <f t="shared" si="48"/>
        <v>75660.609167867733</v>
      </c>
      <c r="BG61" s="2">
        <f t="shared" si="48"/>
        <v>37830.304583933867</v>
      </c>
      <c r="BH61" s="2"/>
      <c r="BI61" s="2">
        <f t="shared" si="57"/>
        <v>75660.609167867733</v>
      </c>
      <c r="BJ61" s="2">
        <f t="shared" si="11"/>
        <v>113490.91375180161</v>
      </c>
      <c r="BK61" s="2">
        <f t="shared" si="41"/>
        <v>378303.04583933868</v>
      </c>
      <c r="BL61" s="2">
        <f t="shared" si="42"/>
        <v>0</v>
      </c>
      <c r="BM61" s="2"/>
    </row>
    <row r="62" spans="1:65" x14ac:dyDescent="0.3">
      <c r="A62">
        <f t="shared" si="6"/>
        <v>2010</v>
      </c>
      <c r="B62" s="2">
        <f t="shared" si="46"/>
        <v>86941.605994796817</v>
      </c>
      <c r="C62" s="2"/>
      <c r="D62" s="2">
        <f t="shared" si="49"/>
        <v>94923.800262006858</v>
      </c>
      <c r="E62" s="2">
        <f t="shared" si="50"/>
        <v>48316.865014600342</v>
      </c>
      <c r="F62" s="2"/>
      <c r="G62" s="2">
        <f t="shared" si="45"/>
        <v>84074.068907334629</v>
      </c>
      <c r="H62" s="2">
        <f t="shared" si="15"/>
        <v>120777.03041466727</v>
      </c>
      <c r="I62" s="2">
        <f t="shared" si="43"/>
        <v>435033.37059340591</v>
      </c>
      <c r="J62" s="2">
        <f t="shared" si="16"/>
        <v>48445.952393070038</v>
      </c>
      <c r="K62" s="6">
        <f t="shared" si="17"/>
        <v>0.12531694026308057</v>
      </c>
      <c r="L62" s="7">
        <f t="shared" si="18"/>
        <v>1.1253169402630805</v>
      </c>
      <c r="N62">
        <f t="shared" si="19"/>
        <v>2010</v>
      </c>
      <c r="O62" s="2">
        <f t="shared" si="20"/>
        <v>8400.3535740511852</v>
      </c>
      <c r="P62" s="2"/>
      <c r="Q62" s="2"/>
      <c r="R62">
        <f t="shared" si="21"/>
        <v>2010</v>
      </c>
      <c r="S62" s="2">
        <f t="shared" si="51"/>
        <v>85261.53527998658</v>
      </c>
      <c r="T62" s="2"/>
      <c r="U62" s="2">
        <f t="shared" si="52"/>
        <v>93243.729547196621</v>
      </c>
      <c r="V62" s="2">
        <f t="shared" si="52"/>
        <v>46636.794299790105</v>
      </c>
      <c r="W62" s="2"/>
      <c r="X62" s="2">
        <f t="shared" si="53"/>
        <v>82393.998192524392</v>
      </c>
      <c r="Y62" s="2">
        <f t="shared" si="53"/>
        <v>119096.95969985703</v>
      </c>
      <c r="Z62" s="2">
        <f t="shared" si="24"/>
        <v>426633.01701935474</v>
      </c>
      <c r="AA62" s="2">
        <f t="shared" si="59"/>
        <v>48329.971180016058</v>
      </c>
      <c r="AB62" s="6">
        <f t="shared" si="60"/>
        <v>0.12775464462039063</v>
      </c>
      <c r="AC62" s="7">
        <f t="shared" si="27"/>
        <v>1.1277546446203905</v>
      </c>
      <c r="AD62" s="2">
        <f t="shared" si="28"/>
        <v>0</v>
      </c>
      <c r="AE62" s="2"/>
      <c r="AG62">
        <f t="shared" si="29"/>
        <v>2010</v>
      </c>
      <c r="AH62" s="6">
        <f t="shared" si="58"/>
        <v>0.19984748455630799</v>
      </c>
      <c r="AI62" s="7"/>
      <c r="AJ62" s="6">
        <f t="shared" si="47"/>
        <v>0.21855722793945528</v>
      </c>
      <c r="AK62" s="6">
        <f t="shared" si="47"/>
        <v>0.10931360780657623</v>
      </c>
      <c r="AL62" s="7"/>
      <c r="AM62" s="6">
        <f t="shared" si="61"/>
        <v>0.19312616442150909</v>
      </c>
      <c r="AN62" s="38">
        <f t="shared" si="31"/>
        <v>0.2791555152761514</v>
      </c>
      <c r="AO62" s="6">
        <f t="shared" si="32"/>
        <v>1</v>
      </c>
      <c r="AP62" s="7">
        <f t="shared" si="33"/>
        <v>0.72084448472384854</v>
      </c>
      <c r="AQ62" s="7">
        <f t="shared" si="34"/>
        <v>0</v>
      </c>
      <c r="AR62" s="24"/>
      <c r="AS62">
        <f t="shared" si="35"/>
        <v>2010</v>
      </c>
      <c r="AT62" s="1" t="b">
        <f t="shared" si="36"/>
        <v>1</v>
      </c>
      <c r="AV62" s="1" t="b">
        <f t="shared" si="54"/>
        <v>1</v>
      </c>
      <c r="AW62" s="1" t="b">
        <f t="shared" si="55"/>
        <v>1</v>
      </c>
      <c r="AY62" s="1" t="b">
        <f t="shared" si="44"/>
        <v>1</v>
      </c>
      <c r="AZ62" s="1" t="b">
        <f t="shared" si="38"/>
        <v>1</v>
      </c>
      <c r="BA62" s="1" t="b">
        <f t="shared" si="39"/>
        <v>1</v>
      </c>
      <c r="BC62">
        <f t="shared" si="40"/>
        <v>2010</v>
      </c>
      <c r="BD62" s="2">
        <f t="shared" si="56"/>
        <v>85326.603403870948</v>
      </c>
      <c r="BE62" s="2"/>
      <c r="BF62" s="2">
        <f t="shared" si="48"/>
        <v>85326.603403870948</v>
      </c>
      <c r="BG62" s="2">
        <f t="shared" si="48"/>
        <v>42663.301701935474</v>
      </c>
      <c r="BH62" s="2"/>
      <c r="BI62" s="2">
        <f t="shared" si="57"/>
        <v>85326.603403870948</v>
      </c>
      <c r="BJ62" s="2">
        <f t="shared" si="11"/>
        <v>127989.90510580642</v>
      </c>
      <c r="BK62" s="2">
        <f t="shared" si="41"/>
        <v>426633.01701935474</v>
      </c>
      <c r="BL62" s="2">
        <f t="shared" si="42"/>
        <v>0</v>
      </c>
      <c r="BM62" s="2"/>
    </row>
    <row r="63" spans="1:65" x14ac:dyDescent="0.3">
      <c r="A63">
        <f t="shared" si="6"/>
        <v>2011</v>
      </c>
      <c r="B63" s="2">
        <f t="shared" si="46"/>
        <v>87007.537490927207</v>
      </c>
      <c r="C63" s="2"/>
      <c r="D63" s="2">
        <f t="shared" si="49"/>
        <v>83526.212072049268</v>
      </c>
      <c r="E63" s="2">
        <f t="shared" si="50"/>
        <v>41468.729254281279</v>
      </c>
      <c r="F63" s="2"/>
      <c r="G63" s="2">
        <f t="shared" si="45"/>
        <v>72903.049948267348</v>
      </c>
      <c r="H63" s="2">
        <f t="shared" si="15"/>
        <v>137665.9419318054</v>
      </c>
      <c r="I63" s="2">
        <f t="shared" si="43"/>
        <v>422571.47069733049</v>
      </c>
      <c r="J63" s="2">
        <f t="shared" si="16"/>
        <v>-12461.899896075425</v>
      </c>
      <c r="K63" s="6">
        <f t="shared" si="17"/>
        <v>-2.86458482002813E-2</v>
      </c>
      <c r="L63" s="7">
        <f t="shared" si="18"/>
        <v>0.97135415179971873</v>
      </c>
      <c r="N63">
        <f t="shared" si="19"/>
        <v>2011</v>
      </c>
      <c r="O63" s="2">
        <f t="shared" si="20"/>
        <v>8652.3641812727201</v>
      </c>
      <c r="P63" s="2"/>
      <c r="Q63" s="2"/>
      <c r="R63">
        <f t="shared" si="21"/>
        <v>2011</v>
      </c>
      <c r="S63" s="2">
        <f t="shared" si="51"/>
        <v>85277.064654672664</v>
      </c>
      <c r="T63" s="2"/>
      <c r="U63" s="2">
        <f t="shared" si="52"/>
        <v>81795.739235794725</v>
      </c>
      <c r="V63" s="2">
        <f t="shared" si="52"/>
        <v>39738.256418026736</v>
      </c>
      <c r="W63" s="2"/>
      <c r="X63" s="2">
        <f t="shared" si="53"/>
        <v>71172.577112012805</v>
      </c>
      <c r="Y63" s="2">
        <f t="shared" si="53"/>
        <v>135935.46909555086</v>
      </c>
      <c r="Z63" s="2">
        <f t="shared" si="24"/>
        <v>413919.10651605774</v>
      </c>
      <c r="AA63" s="2">
        <f t="shared" si="59"/>
        <v>-12713.910503296996</v>
      </c>
      <c r="AB63" s="6">
        <f t="shared" si="60"/>
        <v>-2.9800578005241947E-2</v>
      </c>
      <c r="AC63" s="7">
        <f t="shared" si="27"/>
        <v>0.97019942199475806</v>
      </c>
      <c r="AD63" s="2">
        <f t="shared" si="28"/>
        <v>0</v>
      </c>
      <c r="AE63" s="2"/>
      <c r="AG63">
        <f t="shared" si="29"/>
        <v>2011</v>
      </c>
      <c r="AH63" s="6">
        <f t="shared" si="58"/>
        <v>0.20602350389777041</v>
      </c>
      <c r="AI63" s="7"/>
      <c r="AJ63" s="6">
        <f t="shared" si="47"/>
        <v>0.19761286190499039</v>
      </c>
      <c r="AK63" s="6">
        <f t="shared" si="47"/>
        <v>9.6004885477508434E-2</v>
      </c>
      <c r="AL63" s="7"/>
      <c r="AM63" s="6">
        <f t="shared" si="61"/>
        <v>0.17194803523584556</v>
      </c>
      <c r="AN63" s="6">
        <f t="shared" si="31"/>
        <v>0.32841071348388534</v>
      </c>
      <c r="AO63" s="6">
        <f t="shared" si="32"/>
        <v>1.0000000000000002</v>
      </c>
      <c r="AP63" s="7">
        <f t="shared" si="33"/>
        <v>0.67158928651611483</v>
      </c>
      <c r="AQ63" s="7">
        <f t="shared" si="34"/>
        <v>0</v>
      </c>
      <c r="AR63" s="24"/>
      <c r="AS63">
        <f t="shared" si="35"/>
        <v>2011</v>
      </c>
      <c r="AT63" s="1" t="b">
        <f t="shared" si="36"/>
        <v>1</v>
      </c>
      <c r="AV63" s="1" t="b">
        <f t="shared" si="54"/>
        <v>1</v>
      </c>
      <c r="AW63" s="1" t="b">
        <f t="shared" si="55"/>
        <v>1</v>
      </c>
      <c r="AY63" s="1" t="b">
        <f t="shared" si="44"/>
        <v>1</v>
      </c>
      <c r="AZ63" s="1" t="b">
        <f t="shared" si="38"/>
        <v>1</v>
      </c>
      <c r="BA63" s="1" t="b">
        <f t="shared" si="39"/>
        <v>1</v>
      </c>
      <c r="BC63">
        <f t="shared" si="40"/>
        <v>2011</v>
      </c>
      <c r="BD63" s="2">
        <f t="shared" si="56"/>
        <v>82783.82130321156</v>
      </c>
      <c r="BE63" s="2"/>
      <c r="BF63" s="2">
        <f t="shared" si="48"/>
        <v>82783.82130321156</v>
      </c>
      <c r="BG63" s="2">
        <f t="shared" si="48"/>
        <v>41391.91065160578</v>
      </c>
      <c r="BH63" s="2"/>
      <c r="BI63" s="2">
        <f t="shared" si="57"/>
        <v>82783.82130321156</v>
      </c>
      <c r="BJ63" s="2">
        <f t="shared" si="11"/>
        <v>124175.73195481731</v>
      </c>
      <c r="BK63" s="2">
        <f t="shared" si="41"/>
        <v>413919.10651605774</v>
      </c>
      <c r="BL63" s="2">
        <f t="shared" si="42"/>
        <v>0</v>
      </c>
      <c r="BM63" s="2"/>
    </row>
    <row r="64" spans="1:65" x14ac:dyDescent="0.3">
      <c r="A64">
        <f t="shared" si="6"/>
        <v>2012</v>
      </c>
      <c r="B64" s="2">
        <f t="shared" si="46"/>
        <v>95880.221833379619</v>
      </c>
      <c r="C64" s="2"/>
      <c r="D64" s="2">
        <f t="shared" si="49"/>
        <v>95863.665069118986</v>
      </c>
      <c r="E64" s="2">
        <f t="shared" si="50"/>
        <v>48859.011333155468</v>
      </c>
      <c r="F64" s="2"/>
      <c r="G64" s="2">
        <f t="shared" si="45"/>
        <v>97800.806487614143</v>
      </c>
      <c r="H64" s="2">
        <f t="shared" si="15"/>
        <v>129204.84909898741</v>
      </c>
      <c r="I64" s="2">
        <f t="shared" si="43"/>
        <v>467608.55382225564</v>
      </c>
      <c r="J64" s="2">
        <f t="shared" si="16"/>
        <v>45037.08312492515</v>
      </c>
      <c r="K64" s="6">
        <f t="shared" si="17"/>
        <v>0.10657861745991662</v>
      </c>
      <c r="L64" s="7">
        <f t="shared" si="18"/>
        <v>1.1065786174599166</v>
      </c>
      <c r="N64">
        <f t="shared" si="19"/>
        <v>2012</v>
      </c>
      <c r="O64" s="2">
        <f t="shared" si="20"/>
        <v>8808.1067365356284</v>
      </c>
      <c r="P64" s="2"/>
      <c r="Q64" s="2"/>
      <c r="R64">
        <f t="shared" si="21"/>
        <v>2012</v>
      </c>
      <c r="S64" s="2">
        <f t="shared" si="51"/>
        <v>94118.600486072493</v>
      </c>
      <c r="T64" s="2"/>
      <c r="U64" s="2">
        <f t="shared" si="52"/>
        <v>94102.04372181186</v>
      </c>
      <c r="V64" s="2">
        <f t="shared" si="52"/>
        <v>47097.389985848342</v>
      </c>
      <c r="W64" s="2"/>
      <c r="X64" s="2">
        <f t="shared" si="53"/>
        <v>96039.185140307018</v>
      </c>
      <c r="Y64" s="2">
        <f t="shared" si="53"/>
        <v>127443.22775168029</v>
      </c>
      <c r="Z64" s="2">
        <f t="shared" si="24"/>
        <v>458800.44708572002</v>
      </c>
      <c r="AA64" s="2">
        <f t="shared" si="59"/>
        <v>44881.340569662279</v>
      </c>
      <c r="AB64" s="6">
        <f t="shared" si="60"/>
        <v>0.10843022190356688</v>
      </c>
      <c r="AC64" s="7">
        <f t="shared" si="27"/>
        <v>1.1084302219035669</v>
      </c>
      <c r="AD64" s="2">
        <f t="shared" si="28"/>
        <v>0</v>
      </c>
      <c r="AE64" s="2"/>
      <c r="AG64">
        <f t="shared" si="29"/>
        <v>2012</v>
      </c>
      <c r="AH64" s="6">
        <f t="shared" si="58"/>
        <v>0.20514060324899341</v>
      </c>
      <c r="AI64" s="7"/>
      <c r="AJ64" s="6">
        <f t="shared" si="47"/>
        <v>0.20510451617809844</v>
      </c>
      <c r="AK64" s="6">
        <f t="shared" si="47"/>
        <v>0.10265332190717961</v>
      </c>
      <c r="AL64" s="7"/>
      <c r="AM64" s="6">
        <f t="shared" si="61"/>
        <v>0.20932670347281404</v>
      </c>
      <c r="AN64" s="6">
        <f t="shared" si="31"/>
        <v>0.27777485519291445</v>
      </c>
      <c r="AO64" s="6">
        <f t="shared" si="32"/>
        <v>0.99999999999999989</v>
      </c>
      <c r="AP64" s="7">
        <f t="shared" si="33"/>
        <v>0.72222514480708544</v>
      </c>
      <c r="AQ64" s="7">
        <f t="shared" si="34"/>
        <v>0</v>
      </c>
      <c r="AR64" s="24"/>
      <c r="AS64">
        <f t="shared" si="35"/>
        <v>2012</v>
      </c>
      <c r="AT64" s="1" t="b">
        <f t="shared" si="36"/>
        <v>1</v>
      </c>
      <c r="AV64" s="1" t="b">
        <f t="shared" si="54"/>
        <v>1</v>
      </c>
      <c r="AW64" s="1" t="b">
        <f t="shared" si="55"/>
        <v>1</v>
      </c>
      <c r="AY64" s="1" t="b">
        <f t="shared" si="44"/>
        <v>1</v>
      </c>
      <c r="AZ64" s="1" t="b">
        <f t="shared" si="38"/>
        <v>1</v>
      </c>
      <c r="BA64" s="1" t="b">
        <f t="shared" si="39"/>
        <v>1</v>
      </c>
      <c r="BC64">
        <f t="shared" si="40"/>
        <v>2012</v>
      </c>
      <c r="BD64" s="2">
        <f t="shared" si="56"/>
        <v>91760.089417144016</v>
      </c>
      <c r="BE64" s="2"/>
      <c r="BF64" s="2">
        <f t="shared" si="48"/>
        <v>91760.089417144016</v>
      </c>
      <c r="BG64" s="2">
        <f t="shared" si="48"/>
        <v>45880.044708572008</v>
      </c>
      <c r="BH64" s="2"/>
      <c r="BI64" s="2">
        <f t="shared" si="57"/>
        <v>91760.089417144016</v>
      </c>
      <c r="BJ64" s="2">
        <f t="shared" si="11"/>
        <v>137640.13412571599</v>
      </c>
      <c r="BK64" s="2">
        <f t="shared" si="41"/>
        <v>458800.44708572002</v>
      </c>
      <c r="BL64" s="2">
        <f t="shared" si="42"/>
        <v>0</v>
      </c>
      <c r="BM64" s="2"/>
    </row>
    <row r="65" spans="1:62" x14ac:dyDescent="0.3">
      <c r="A65" s="9" t="s">
        <v>79</v>
      </c>
      <c r="B65" s="10">
        <f>BD64</f>
        <v>91760.089417144016</v>
      </c>
      <c r="C65" s="10"/>
      <c r="D65" s="10">
        <f>BF64</f>
        <v>91760.089417144016</v>
      </c>
      <c r="E65" s="10">
        <f>BG64</f>
        <v>45880.044708572008</v>
      </c>
      <c r="F65" s="10"/>
      <c r="G65" s="10">
        <f>BI64</f>
        <v>91760.089417144016</v>
      </c>
      <c r="H65" s="10">
        <f>BJ64</f>
        <v>137640.13412571599</v>
      </c>
      <c r="I65" s="10">
        <f>SUM(B65:H65)</f>
        <v>458800.44708572008</v>
      </c>
      <c r="J65" s="10"/>
      <c r="K65" s="10"/>
      <c r="L65" s="74"/>
      <c r="N65" t="s">
        <v>40</v>
      </c>
      <c r="O65" s="2">
        <f>O64</f>
        <v>8808.1067365356284</v>
      </c>
      <c r="P65" s="2"/>
      <c r="R65" s="9" t="s">
        <v>79</v>
      </c>
      <c r="S65" s="10">
        <f>S64</f>
        <v>94118.600486072493</v>
      </c>
      <c r="T65" s="10"/>
      <c r="U65" s="10">
        <f>U64</f>
        <v>94102.04372181186</v>
      </c>
      <c r="V65" s="10">
        <f>V64</f>
        <v>47097.389985848342</v>
      </c>
      <c r="W65" s="10"/>
      <c r="X65" s="10">
        <f>X64</f>
        <v>96039.185140307018</v>
      </c>
      <c r="Y65" s="10">
        <f>Y64</f>
        <v>127443.22775168029</v>
      </c>
      <c r="Z65" s="10">
        <f>SUM(S65:Y65)</f>
        <v>458800.44708572002</v>
      </c>
      <c r="AA65" s="10"/>
      <c r="AB65" s="10"/>
      <c r="AC65" s="74"/>
      <c r="AD65" s="10"/>
      <c r="AE65" s="43"/>
      <c r="AK65" s="7"/>
      <c r="BC65" s="21"/>
      <c r="BD65" s="22"/>
      <c r="BF65" s="22"/>
      <c r="BG65" s="22"/>
      <c r="BI65" s="22"/>
      <c r="BJ65" s="22"/>
    </row>
    <row r="66" spans="1:62" x14ac:dyDescent="0.3">
      <c r="A66" s="11" t="s">
        <v>11</v>
      </c>
      <c r="I66" s="6">
        <f>(Z65-Z39)/Z39</f>
        <v>3.5880044708572001</v>
      </c>
      <c r="K66" s="6"/>
      <c r="N66" t="s">
        <v>71</v>
      </c>
      <c r="O66" s="2">
        <f>SUM(O40:O64)</f>
        <v>167719.58331125608</v>
      </c>
      <c r="P66" s="2"/>
      <c r="AB66" s="6"/>
      <c r="BF66" s="22"/>
    </row>
    <row r="67" spans="1:62" x14ac:dyDescent="0.3">
      <c r="A67" s="1" t="s">
        <v>12</v>
      </c>
      <c r="I67" s="12">
        <f>STDEV(AC40:AC64)</f>
        <v>0.12330872297635617</v>
      </c>
    </row>
    <row r="68" spans="1:62" x14ac:dyDescent="0.3">
      <c r="A68" s="1" t="s">
        <v>13</v>
      </c>
      <c r="I68" s="13">
        <f>((1+I66)^(1/I75))-1</f>
        <v>6.2832811316800186E-2</v>
      </c>
    </row>
    <row r="69" spans="1:62" x14ac:dyDescent="0.3">
      <c r="A69" s="1" t="s">
        <v>83</v>
      </c>
      <c r="I69" s="31">
        <f>J60</f>
        <v>-122573.45690925111</v>
      </c>
      <c r="O69" s="2"/>
      <c r="P69" s="2"/>
    </row>
    <row r="70" spans="1:62" x14ac:dyDescent="0.3">
      <c r="A70" s="1" t="s">
        <v>84</v>
      </c>
      <c r="I70" s="32">
        <f>K60</f>
        <v>-0.28032278915833275</v>
      </c>
    </row>
    <row r="71" spans="1:62" x14ac:dyDescent="0.3">
      <c r="A71" s="1" t="s">
        <v>43</v>
      </c>
      <c r="I71" s="2">
        <f>O66</f>
        <v>167719.58331125608</v>
      </c>
    </row>
    <row r="72" spans="1:62" x14ac:dyDescent="0.3">
      <c r="A72" s="3" t="s">
        <v>5</v>
      </c>
      <c r="B72" s="3"/>
      <c r="C72" s="3"/>
      <c r="D72" s="3"/>
      <c r="E72" s="3"/>
      <c r="F72" s="3"/>
      <c r="G72" s="3"/>
      <c r="H72" s="3"/>
      <c r="I72" s="33">
        <f>I65-Z65</f>
        <v>0</v>
      </c>
      <c r="Z72" s="2"/>
    </row>
    <row r="73" spans="1:62" x14ac:dyDescent="0.3">
      <c r="A73" s="3" t="s">
        <v>149</v>
      </c>
      <c r="B73" s="3"/>
      <c r="C73" s="3"/>
      <c r="D73" s="3"/>
      <c r="E73" s="3"/>
      <c r="F73" s="3"/>
      <c r="G73" s="3"/>
      <c r="H73" s="3"/>
      <c r="I73" s="33">
        <f>((SUM(AA40:AA64)))-(I65-I39)</f>
        <v>0</v>
      </c>
    </row>
    <row r="74" spans="1:62" x14ac:dyDescent="0.3">
      <c r="A74" s="3" t="s">
        <v>148</v>
      </c>
      <c r="B74" s="3"/>
      <c r="C74" s="3"/>
      <c r="D74" s="3"/>
      <c r="E74" s="3"/>
      <c r="F74" s="3"/>
      <c r="G74" s="3"/>
      <c r="H74" s="3"/>
      <c r="I74" s="33">
        <f>(SUM(O40:O64))-I71</f>
        <v>0</v>
      </c>
      <c r="Z74" s="73"/>
    </row>
    <row r="75" spans="1:62" x14ac:dyDescent="0.3">
      <c r="A75" s="3" t="s">
        <v>160</v>
      </c>
      <c r="B75" s="3"/>
      <c r="C75" s="3"/>
      <c r="D75" s="3"/>
      <c r="E75" s="3"/>
      <c r="F75" s="3"/>
      <c r="G75" s="3"/>
      <c r="H75" s="3"/>
      <c r="I75" s="75">
        <f>COUNTA(I40:I64)</f>
        <v>25</v>
      </c>
    </row>
    <row r="76" spans="1:62" x14ac:dyDescent="0.3">
      <c r="A76" s="1" t="s">
        <v>106</v>
      </c>
      <c r="B76" s="63"/>
      <c r="C76" s="63"/>
      <c r="D76" s="63"/>
      <c r="E76" s="63"/>
      <c r="G76" s="63"/>
      <c r="H76" s="63"/>
      <c r="I76" s="84">
        <f>(SUM(B65:G65)/I65)</f>
        <v>0.70000000000000007</v>
      </c>
    </row>
    <row r="77" spans="1:62" x14ac:dyDescent="0.3">
      <c r="A77" s="1" t="s">
        <v>107</v>
      </c>
      <c r="B77" s="63"/>
      <c r="C77" s="63"/>
      <c r="D77" s="63"/>
      <c r="E77" s="63"/>
      <c r="G77" s="63"/>
      <c r="H77" s="63"/>
      <c r="I77" s="84">
        <f>(H65/I65)</f>
        <v>0.29999999999999993</v>
      </c>
    </row>
    <row r="78" spans="1:62" x14ac:dyDescent="0.3">
      <c r="A78" s="3" t="s">
        <v>108</v>
      </c>
      <c r="I78" s="3">
        <f>100%-(I76+I77)</f>
        <v>0</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78"/>
  <sheetViews>
    <sheetView topLeftCell="A61" zoomScaleNormal="100" workbookViewId="0">
      <selection activeCell="A76" sqref="A76:I78"/>
    </sheetView>
  </sheetViews>
  <sheetFormatPr defaultColWidth="8.88671875" defaultRowHeight="14.4" x14ac:dyDescent="0.3"/>
  <cols>
    <col min="1" max="1" width="25.44140625" customWidth="1"/>
    <col min="2" max="4" width="9.33203125" bestFit="1" customWidth="1"/>
    <col min="7" max="7" width="9.88671875" bestFit="1" customWidth="1"/>
    <col min="8" max="8" width="9.33203125" bestFit="1" customWidth="1"/>
    <col min="9" max="9" width="11.6640625" customWidth="1"/>
    <col min="10" max="10" width="10" bestFit="1" customWidth="1"/>
    <col min="15" max="15" width="9.88671875" bestFit="1" customWidth="1"/>
    <col min="16" max="16" width="9.88671875" customWidth="1"/>
    <col min="19" max="19" width="10.88671875" bestFit="1" customWidth="1"/>
    <col min="20" max="20" width="9.33203125" bestFit="1" customWidth="1"/>
    <col min="21" max="21" width="11.88671875" bestFit="1" customWidth="1"/>
    <col min="25" max="25" width="9.33203125" bestFit="1" customWidth="1"/>
    <col min="26" max="26" width="10.88671875" bestFit="1" customWidth="1"/>
    <col min="27" max="31" width="10.88671875" customWidth="1"/>
    <col min="46" max="46" width="10.88671875" bestFit="1" customWidth="1"/>
    <col min="47" max="48" width="9.33203125" bestFit="1" customWidth="1"/>
    <col min="51" max="51" width="9.88671875" bestFit="1" customWidth="1"/>
    <col min="52" max="53" width="9.33203125" bestFit="1" customWidth="1"/>
  </cols>
  <sheetData>
    <row r="1" spans="1:16" x14ac:dyDescent="0.3">
      <c r="A1" s="20" t="s">
        <v>50</v>
      </c>
      <c r="N1" s="20" t="s">
        <v>145</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3">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3">
      <c r="A29" s="17">
        <f>'Non-Rebalanced Portfolio'!A29</f>
        <v>0</v>
      </c>
      <c r="B29" s="17">
        <f>'Non-Rebalanced Portfolio'!B29</f>
        <v>0</v>
      </c>
      <c r="C29" s="19"/>
      <c r="D29" s="17">
        <f>'Non-Rebalanced Portfolio'!D29</f>
        <v>0</v>
      </c>
      <c r="E29" s="17">
        <f>'Non-Rebalanced Portfolio'!E29</f>
        <v>0</v>
      </c>
      <c r="F29" s="19"/>
      <c r="G29" s="17">
        <f>'Non-Rebalanced Portfolio'!G29</f>
        <v>0</v>
      </c>
      <c r="H29" s="17">
        <f>'Non-Rebalanced Portfolio'!H29</f>
        <v>0</v>
      </c>
      <c r="N29" s="49">
        <f>'4.5% Withdrawals-No Rebalancing'!N29</f>
        <v>0</v>
      </c>
      <c r="O29" s="50">
        <f>'4.5% Withdrawals-No Rebalancing'!O29</f>
        <v>0</v>
      </c>
    </row>
    <row r="30" spans="1:16" x14ac:dyDescent="0.3">
      <c r="A30" s="17">
        <f>'Non-Rebalanced Portfolio'!A30</f>
        <v>0</v>
      </c>
      <c r="B30" s="17">
        <f>'Non-Rebalanced Portfolio'!B30</f>
        <v>0</v>
      </c>
      <c r="C30" s="19"/>
      <c r="D30" s="17">
        <f>'Non-Rebalanced Portfolio'!D30</f>
        <v>0</v>
      </c>
      <c r="E30" s="17">
        <f>'Non-Rebalanced Portfolio'!E30</f>
        <v>0</v>
      </c>
      <c r="F30" s="19"/>
      <c r="G30" s="17">
        <f>'Non-Rebalanced Portfolio'!G30</f>
        <v>0</v>
      </c>
      <c r="H30" s="17">
        <f>'Non-Rebalanced Portfolio'!H30</f>
        <v>0</v>
      </c>
      <c r="N30" s="49">
        <f>'4.5% Withdrawals-No Rebalancing'!N30</f>
        <v>0</v>
      </c>
      <c r="O30" s="50">
        <f>'4.5% Withdrawals-No Rebalancing'!O30</f>
        <v>0</v>
      </c>
    </row>
    <row r="31" spans="1:16" x14ac:dyDescent="0.3">
      <c r="A31" s="17">
        <f>'Non-Rebalanced Portfolio'!A31</f>
        <v>0</v>
      </c>
      <c r="B31" s="17">
        <f>'Non-Rebalanced Portfolio'!B31</f>
        <v>0</v>
      </c>
      <c r="C31" s="19"/>
      <c r="D31" s="17">
        <f>'Non-Rebalanced Portfolio'!D31</f>
        <v>0</v>
      </c>
      <c r="E31" s="17">
        <f>'Non-Rebalanced Portfolio'!E31</f>
        <v>0</v>
      </c>
      <c r="F31" s="19"/>
      <c r="G31" s="17">
        <f>'Non-Rebalanced Portfolio'!G31</f>
        <v>0</v>
      </c>
      <c r="H31" s="17">
        <f>'Non-Rebalanced Portfolio'!H31</f>
        <v>0</v>
      </c>
      <c r="N31" s="49">
        <f>'4.5% Withdrawals-No Rebalancing'!N31</f>
        <v>0</v>
      </c>
      <c r="O31" s="50">
        <f>'4.5% Withdrawals-No Rebalancing'!O31</f>
        <v>0</v>
      </c>
    </row>
    <row r="32" spans="1:16" x14ac:dyDescent="0.3">
      <c r="A32" s="17">
        <f>'Non-Rebalanced Portfolio'!A32</f>
        <v>0</v>
      </c>
      <c r="B32" s="17">
        <f>'Non-Rebalanced Portfolio'!B32</f>
        <v>0</v>
      </c>
      <c r="C32" s="19"/>
      <c r="D32" s="17">
        <f>'Non-Rebalanced Portfolio'!D32</f>
        <v>0</v>
      </c>
      <c r="E32" s="17">
        <f>'Non-Rebalanced Portfolio'!E32</f>
        <v>0</v>
      </c>
      <c r="F32" s="19"/>
      <c r="G32" s="17">
        <f>'Non-Rebalanced Portfolio'!G32</f>
        <v>0</v>
      </c>
      <c r="H32" s="17">
        <f>'Non-Rebalanced Portfolio'!H32</f>
        <v>0</v>
      </c>
      <c r="N32" s="49">
        <f>'4.5% Withdrawals-No Rebalancing'!N32</f>
        <v>0</v>
      </c>
      <c r="O32" s="50">
        <f>'4.5% Withdrawals-No Rebalancing'!O32</f>
        <v>0</v>
      </c>
    </row>
    <row r="33" spans="1:86" x14ac:dyDescent="0.3">
      <c r="A33" s="17">
        <f>'Non-Rebalanced Portfolio'!A33</f>
        <v>0</v>
      </c>
      <c r="B33" s="17">
        <f>'Non-Rebalanced Portfolio'!B33</f>
        <v>0</v>
      </c>
      <c r="C33" s="19"/>
      <c r="D33" s="17">
        <f>'Non-Rebalanced Portfolio'!D33</f>
        <v>0</v>
      </c>
      <c r="E33" s="17">
        <f>'Non-Rebalanced Portfolio'!E33</f>
        <v>0</v>
      </c>
      <c r="F33" s="19"/>
      <c r="G33" s="17">
        <f>'Non-Rebalanced Portfolio'!G33</f>
        <v>0</v>
      </c>
      <c r="H33" s="17">
        <f>'Non-Rebalanced Portfolio'!H33</f>
        <v>0</v>
      </c>
      <c r="N33" s="49">
        <f>'4.5% Withdrawals-No Rebalancing'!N33</f>
        <v>0</v>
      </c>
      <c r="O33" s="50">
        <f>'4.5% Withdrawals-No Rebalancing'!O33</f>
        <v>0</v>
      </c>
    </row>
    <row r="36" spans="1:86" x14ac:dyDescent="0.3">
      <c r="A36" s="20" t="s">
        <v>121</v>
      </c>
      <c r="N36" s="20" t="s">
        <v>25</v>
      </c>
      <c r="R36" s="20" t="s">
        <v>122</v>
      </c>
      <c r="AG36" s="20" t="s">
        <v>123</v>
      </c>
      <c r="AR36" s="1"/>
      <c r="AS36" s="20" t="s">
        <v>9</v>
      </c>
      <c r="BL36" s="20" t="s">
        <v>7</v>
      </c>
    </row>
    <row r="37" spans="1:86"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R37" s="71"/>
      <c r="AT37" s="4" t="str">
        <f t="shared" ref="AT37:AZ39" si="3">BO37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4"/>
      <c r="BB37" t="s">
        <v>89</v>
      </c>
      <c r="BO37" s="4" t="str">
        <f t="shared" ref="BO37:BU39" si="4">AH37</f>
        <v>LC Stocks</v>
      </c>
      <c r="BP37" s="4" t="str">
        <f t="shared" si="4"/>
        <v>Ext Mkt</v>
      </c>
      <c r="BQ37" s="4" t="str">
        <f t="shared" si="4"/>
        <v>Mcap Stk</v>
      </c>
      <c r="BR37" s="4" t="str">
        <f t="shared" si="4"/>
        <v>Small Cap</v>
      </c>
      <c r="BS37" s="4" t="str">
        <f t="shared" si="4"/>
        <v>Intl Val</v>
      </c>
      <c r="BT37" s="4" t="str">
        <f t="shared" si="4"/>
        <v>Tot Int Stk</v>
      </c>
      <c r="BU37" s="4" t="str">
        <f t="shared" si="4"/>
        <v>Bonds</v>
      </c>
      <c r="BV37" s="5"/>
    </row>
    <row r="38" spans="1:86"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R38" s="71"/>
      <c r="AS38" t="s">
        <v>73</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BV38</f>
        <v>Total</v>
      </c>
      <c r="BB38" t="s">
        <v>88</v>
      </c>
      <c r="BN38" t="str">
        <f t="shared" ref="BN38:BN64" si="5">AG38</f>
        <v>Fund</v>
      </c>
      <c r="BO38" s="4" t="str">
        <f t="shared" si="4"/>
        <v>VFINX</v>
      </c>
      <c r="BP38" s="4" t="str">
        <f t="shared" si="4"/>
        <v>VEXMX</v>
      </c>
      <c r="BQ38" s="4" t="str">
        <f t="shared" si="4"/>
        <v>VIMSX</v>
      </c>
      <c r="BR38" s="4" t="str">
        <f t="shared" si="4"/>
        <v>NAESX</v>
      </c>
      <c r="BS38" s="4" t="str">
        <f t="shared" si="4"/>
        <v>VTRIX</v>
      </c>
      <c r="BT38" s="4" t="str">
        <f t="shared" si="4"/>
        <v>VGTSX</v>
      </c>
      <c r="BU38" s="4" t="str">
        <f t="shared" si="4"/>
        <v>VBMFX</v>
      </c>
      <c r="BV38" s="4" t="str">
        <f>AO38</f>
        <v>Total</v>
      </c>
    </row>
    <row r="39" spans="1:86" x14ac:dyDescent="0.3">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6">S39/$Z39</f>
        <v>0.2</v>
      </c>
      <c r="AI39" s="6">
        <f t="shared" si="6"/>
        <v>0.3</v>
      </c>
      <c r="AJ39" s="23">
        <v>0.2</v>
      </c>
      <c r="AK39" s="23">
        <v>0.1</v>
      </c>
      <c r="AL39" s="6">
        <f t="shared" ref="AL39:AM54" si="7">W39/$Z39</f>
        <v>0.2</v>
      </c>
      <c r="AM39" s="23">
        <v>0.2</v>
      </c>
      <c r="AN39" s="6">
        <f>Y39/$Z39</f>
        <v>0.3</v>
      </c>
      <c r="AO39" s="6">
        <f>Z39/$Z39</f>
        <v>1</v>
      </c>
      <c r="AP39" s="24"/>
      <c r="AS39" s="21" t="str">
        <f>R39</f>
        <v>Stating Balance</v>
      </c>
      <c r="AT39" s="24">
        <f t="shared" si="3"/>
        <v>0.2</v>
      </c>
      <c r="AU39" s="24">
        <f t="shared" si="3"/>
        <v>0.3</v>
      </c>
      <c r="AV39" s="25">
        <f t="shared" si="3"/>
        <v>0.2</v>
      </c>
      <c r="AW39" s="25">
        <f t="shared" si="3"/>
        <v>0.1</v>
      </c>
      <c r="AX39" s="24">
        <f t="shared" si="3"/>
        <v>0.2</v>
      </c>
      <c r="AY39" s="25">
        <f t="shared" si="3"/>
        <v>0.2</v>
      </c>
      <c r="AZ39" s="24">
        <f t="shared" si="3"/>
        <v>0.3</v>
      </c>
      <c r="BA39" s="24">
        <f>BV39</f>
        <v>1</v>
      </c>
      <c r="BB39" s="2"/>
      <c r="BC39" s="2"/>
      <c r="BM39" s="24"/>
      <c r="BN39" s="21" t="str">
        <f t="shared" si="5"/>
        <v>Target Allocation</v>
      </c>
      <c r="BO39" s="24">
        <f t="shared" si="4"/>
        <v>0.2</v>
      </c>
      <c r="BP39" s="24">
        <f t="shared" si="4"/>
        <v>0.3</v>
      </c>
      <c r="BQ39" s="25">
        <f t="shared" si="4"/>
        <v>0.2</v>
      </c>
      <c r="BR39" s="25">
        <f t="shared" si="4"/>
        <v>0.1</v>
      </c>
      <c r="BS39" s="24">
        <f t="shared" si="4"/>
        <v>0.2</v>
      </c>
      <c r="BT39" s="25">
        <f t="shared" si="4"/>
        <v>0.2</v>
      </c>
      <c r="BU39" s="24">
        <f t="shared" si="4"/>
        <v>0.3</v>
      </c>
      <c r="BV39" s="24">
        <f>AO39</f>
        <v>1</v>
      </c>
    </row>
    <row r="40" spans="1:86" x14ac:dyDescent="0.3">
      <c r="A40">
        <f t="shared" ref="A40:A64" si="8">A4</f>
        <v>1988</v>
      </c>
      <c r="B40" s="2">
        <f t="shared" ref="B40:C40" si="9">B39*(1+(B4/100))</f>
        <v>23243.999999999996</v>
      </c>
      <c r="C40" s="2">
        <f t="shared" si="9"/>
        <v>35924.1</v>
      </c>
      <c r="D40" s="2"/>
      <c r="E40" s="2"/>
      <c r="F40" s="2">
        <f t="shared" ref="F40" si="10">F39*(1+(F4/100))</f>
        <v>23755.600000000002</v>
      </c>
      <c r="G40" s="2"/>
      <c r="H40" s="2">
        <f t="shared" ref="H40" si="11">H39*(1+(H4/100))</f>
        <v>32204.999999999996</v>
      </c>
      <c r="I40" s="2">
        <f>SUM(B40:H40)</f>
        <v>115128.7</v>
      </c>
      <c r="J40" s="2">
        <f>I40-I39</f>
        <v>15128.699999999997</v>
      </c>
      <c r="K40" s="6">
        <f>(J40/I39)</f>
        <v>0.15128699999999998</v>
      </c>
      <c r="L40" s="7">
        <f>K40+1</f>
        <v>1.1512869999999999</v>
      </c>
      <c r="N40">
        <f>A40</f>
        <v>1988</v>
      </c>
      <c r="O40" s="2">
        <f>I40*0.045</f>
        <v>5180.7914999999994</v>
      </c>
      <c r="P40" s="2"/>
      <c r="Q40" s="2"/>
      <c r="R40">
        <f>A40</f>
        <v>1988</v>
      </c>
      <c r="S40" s="2">
        <f>B40-($O40/4)</f>
        <v>21948.802124999995</v>
      </c>
      <c r="T40" s="2">
        <f>C40-($O40/4)</f>
        <v>34628.902125000001</v>
      </c>
      <c r="U40" s="2"/>
      <c r="V40" s="2"/>
      <c r="W40" s="2">
        <f t="shared" ref="W40:W48" si="12">F40-($O40/4)</f>
        <v>22460.402125000001</v>
      </c>
      <c r="X40" s="2"/>
      <c r="Y40" s="2">
        <f>H40-($O40/4)</f>
        <v>30909.802124999995</v>
      </c>
      <c r="Z40" s="2">
        <f>SUM(S40:Y40)</f>
        <v>109947.90849999999</v>
      </c>
      <c r="AA40" s="2">
        <f>Z40-Z39</f>
        <v>9947.9084999999905</v>
      </c>
      <c r="AB40" s="6">
        <f>(AA40/Z39)</f>
        <v>9.9479084999999898E-2</v>
      </c>
      <c r="AC40" s="7">
        <f>AB40+1</f>
        <v>1.0994790849999998</v>
      </c>
      <c r="AD40" s="2">
        <f>Z40-(I40-O40)</f>
        <v>0</v>
      </c>
      <c r="AE40" s="2"/>
      <c r="AG40">
        <f t="shared" ref="AG40:AG64" si="13">A40</f>
        <v>1988</v>
      </c>
      <c r="AH40" s="6">
        <f t="shared" si="6"/>
        <v>0.19962910094829131</v>
      </c>
      <c r="AI40" s="6">
        <f t="shared" si="6"/>
        <v>0.31495735205367736</v>
      </c>
      <c r="AJ40" s="7"/>
      <c r="AK40" s="7"/>
      <c r="AL40" s="6">
        <f t="shared" si="7"/>
        <v>0.20428221356298018</v>
      </c>
      <c r="AM40" s="7"/>
      <c r="AN40" s="6">
        <f t="shared" ref="AN40:AN64" si="14">Y40/$Z40</f>
        <v>0.2811313334350512</v>
      </c>
      <c r="AO40" s="6">
        <f>SUM(AH40:AN40)</f>
        <v>1</v>
      </c>
      <c r="AP40" s="7">
        <f>SUM(AH40:AM40)</f>
        <v>0.71886866656494885</v>
      </c>
      <c r="AQ40" s="7">
        <f>AO40-(AP40+AN40)</f>
        <v>0</v>
      </c>
      <c r="AR40" s="7"/>
      <c r="AS40">
        <f>A40</f>
        <v>1988</v>
      </c>
      <c r="AT40" s="2">
        <f t="shared" ref="AT40:AU50" si="15">S40</f>
        <v>21948.802124999995</v>
      </c>
      <c r="AU40" s="2">
        <f t="shared" si="15"/>
        <v>34628.902125000001</v>
      </c>
      <c r="AV40" s="2"/>
      <c r="AW40" s="2"/>
      <c r="AX40" s="2">
        <f t="shared" ref="AX40:AX48" si="16">W40</f>
        <v>22460.402125000001</v>
      </c>
      <c r="AY40" s="2"/>
      <c r="AZ40" s="2">
        <f t="shared" ref="AZ40:BA55" si="17">Y40</f>
        <v>30909.802124999995</v>
      </c>
      <c r="BA40" s="2">
        <f t="shared" si="17"/>
        <v>109947.90849999999</v>
      </c>
      <c r="BB40" s="2">
        <f t="shared" ref="BB40:BB62" si="18">SUM(AT40:AZ40)-Z40</f>
        <v>0</v>
      </c>
      <c r="BC40" s="2"/>
      <c r="BM40" s="24"/>
      <c r="BN40">
        <f t="shared" si="5"/>
        <v>1988</v>
      </c>
      <c r="BO40" s="1" t="b">
        <f>AND((S40/$Z40)&gt;0.15,(S40/$Z40)&lt;0.25)</f>
        <v>1</v>
      </c>
      <c r="BP40" s="1" t="b">
        <f>AND((T40/$Z40)&gt;0.25,(T40/$Z40)&lt;0.35)</f>
        <v>1</v>
      </c>
      <c r="BS40" s="1" t="b">
        <f t="shared" ref="BS40:BS48" si="19">AND((W40/$Z40)&gt;0.15,(W40/$Z40)&lt;0.25)</f>
        <v>1</v>
      </c>
      <c r="BU40" s="1" t="b">
        <f>AND((Y40/$Z40)&gt;0.25,(Y40/$Z40)&lt;0.35)</f>
        <v>1</v>
      </c>
      <c r="BV40" s="1" t="b">
        <f>AND((Z40/$Z40)&gt;0.999,(Z40/$Z40)&lt;1.01)</f>
        <v>1</v>
      </c>
      <c r="CH40" s="2"/>
    </row>
    <row r="41" spans="1:86" x14ac:dyDescent="0.3">
      <c r="A41">
        <f t="shared" si="8"/>
        <v>1989</v>
      </c>
      <c r="B41" s="2">
        <f t="shared" ref="B41:B50" si="20">AT40*(1+(B5/100))</f>
        <v>28831.946471399995</v>
      </c>
      <c r="C41" s="2">
        <f t="shared" ref="C41:C50" si="21">AU40*(1+(C5/100))</f>
        <v>42973.082381040003</v>
      </c>
      <c r="D41" s="2"/>
      <c r="E41" s="2"/>
      <c r="F41" s="2">
        <f t="shared" ref="F41:F48" si="22">AX40*(1+(F5/100))</f>
        <v>28293.593160883753</v>
      </c>
      <c r="G41" s="2"/>
      <c r="H41" s="2">
        <f t="shared" ref="H41:H64" si="23">AZ40*(1+(H5/100))</f>
        <v>35125.899134849999</v>
      </c>
      <c r="I41" s="2">
        <f>SUM(B41:H41)</f>
        <v>135224.52114817375</v>
      </c>
      <c r="J41" s="2">
        <f t="shared" ref="J41:J64" si="24">I41-I40</f>
        <v>20095.821148173753</v>
      </c>
      <c r="K41" s="6">
        <f t="shared" ref="K41:K64" si="25">(J41/I40)</f>
        <v>0.1745509256004259</v>
      </c>
      <c r="L41" s="7">
        <f t="shared" ref="L41:L64" si="26">K41+1</f>
        <v>1.1745509256004258</v>
      </c>
      <c r="N41">
        <f t="shared" ref="N41:N64" si="27">A41</f>
        <v>1989</v>
      </c>
      <c r="O41" s="2">
        <f t="shared" ref="O41:O64" si="28">O40*(1+O5)</f>
        <v>5419.1079089999994</v>
      </c>
      <c r="P41" s="2"/>
      <c r="Q41" s="2"/>
      <c r="R41">
        <f t="shared" ref="R41:R64" si="29">A41</f>
        <v>1989</v>
      </c>
      <c r="S41" s="2">
        <f>B41-($O41/4)</f>
        <v>27477.169494149995</v>
      </c>
      <c r="T41" s="2">
        <f>C41-($O41/4)</f>
        <v>41618.30540379</v>
      </c>
      <c r="U41" s="2"/>
      <c r="V41" s="2"/>
      <c r="W41" s="2">
        <f t="shared" si="12"/>
        <v>26938.816183633753</v>
      </c>
      <c r="X41" s="2"/>
      <c r="Y41" s="2">
        <f>H41-($O41/4)</f>
        <v>33771.122157599995</v>
      </c>
      <c r="Z41" s="2">
        <f>SUM(S41:Y41)</f>
        <v>129805.41323917375</v>
      </c>
      <c r="AA41" s="2">
        <f t="shared" ref="AA41:AA55" si="30">Z41-Z40</f>
        <v>19857.504739173761</v>
      </c>
      <c r="AB41" s="6">
        <f t="shared" ref="AB41:AB55" si="31">(AA41/Z40)</f>
        <v>0.18060829905803769</v>
      </c>
      <c r="AC41" s="7">
        <f t="shared" ref="AC41:AC64" si="32">AB41+1</f>
        <v>1.1806082990580378</v>
      </c>
      <c r="AD41" s="2">
        <f>Z41-(I41-O41)</f>
        <v>0</v>
      </c>
      <c r="AE41" s="2"/>
      <c r="AG41">
        <f t="shared" si="13"/>
        <v>1989</v>
      </c>
      <c r="AH41" s="6">
        <f t="shared" si="6"/>
        <v>0.21167968891653055</v>
      </c>
      <c r="AI41" s="6">
        <f t="shared" si="6"/>
        <v>0.3206207227051921</v>
      </c>
      <c r="AJ41" s="7"/>
      <c r="AK41" s="7"/>
      <c r="AL41" s="6">
        <f t="shared" si="7"/>
        <v>0.20753230170761425</v>
      </c>
      <c r="AM41" s="7"/>
      <c r="AN41" s="6">
        <f t="shared" si="14"/>
        <v>0.26016728667066302</v>
      </c>
      <c r="AO41" s="6">
        <f t="shared" ref="AO41:AO64" si="33">SUM(AH41:AN41)</f>
        <v>1</v>
      </c>
      <c r="AP41" s="7">
        <f t="shared" ref="AP41:AP64" si="34">SUM(AH41:AM41)</f>
        <v>0.73983271332933698</v>
      </c>
      <c r="AQ41" s="7">
        <f t="shared" ref="AQ41:AQ64" si="35">AO41-(AP41+AN41)</f>
        <v>0</v>
      </c>
      <c r="AR41" s="7"/>
      <c r="AS41">
        <f t="shared" ref="AS41:AS64" si="36">A41</f>
        <v>1989</v>
      </c>
      <c r="AT41" s="2">
        <f t="shared" si="15"/>
        <v>27477.169494149995</v>
      </c>
      <c r="AU41" s="2">
        <f t="shared" si="15"/>
        <v>41618.30540379</v>
      </c>
      <c r="AV41" s="2"/>
      <c r="AW41" s="2"/>
      <c r="AX41" s="2">
        <f t="shared" si="16"/>
        <v>26938.816183633753</v>
      </c>
      <c r="AY41" s="2"/>
      <c r="AZ41" s="2">
        <f t="shared" si="17"/>
        <v>33771.122157599995</v>
      </c>
      <c r="BA41" s="2">
        <f t="shared" si="17"/>
        <v>129805.41323917375</v>
      </c>
      <c r="BB41" s="2">
        <f t="shared" si="18"/>
        <v>0</v>
      </c>
      <c r="BC41" s="2"/>
      <c r="BM41" s="24"/>
      <c r="BN41">
        <f t="shared" si="5"/>
        <v>1989</v>
      </c>
      <c r="BO41" s="1" t="b">
        <f t="shared" ref="BO41:BO64" si="37">AND((S41/$Z41)&gt;0.15,(S41/$Z41)&lt;0.25)</f>
        <v>1</v>
      </c>
      <c r="BP41" s="1" t="b">
        <f t="shared" ref="BP41:BP50" si="38">AND((T41/$Z41)&gt;0.25,(T41/$Z41)&lt;0.35)</f>
        <v>1</v>
      </c>
      <c r="BS41" s="1" t="b">
        <f t="shared" si="19"/>
        <v>1</v>
      </c>
      <c r="BU41" s="1" t="b">
        <f t="shared" ref="BU41:BU64" si="39">AND((Y41/$Z41)&gt;0.25,(Y41/$Z41)&lt;0.35)</f>
        <v>1</v>
      </c>
      <c r="BV41" s="1" t="b">
        <f t="shared" ref="BV41:BV64" si="40">AND((Z41/$Z41)&gt;0.999,(Z41/$Z41)&lt;1.01)</f>
        <v>1</v>
      </c>
      <c r="CH41" s="2"/>
    </row>
    <row r="42" spans="1:86" x14ac:dyDescent="0.3">
      <c r="A42">
        <f t="shared" si="8"/>
        <v>1990</v>
      </c>
      <c r="B42" s="2">
        <f t="shared" si="20"/>
        <v>26564.927466944217</v>
      </c>
      <c r="C42" s="2">
        <f t="shared" si="21"/>
        <v>35773.014409827694</v>
      </c>
      <c r="D42" s="2"/>
      <c r="E42" s="2"/>
      <c r="F42" s="2">
        <f t="shared" si="22"/>
        <v>23636.117319520254</v>
      </c>
      <c r="G42" s="2"/>
      <c r="H42" s="2">
        <f t="shared" si="23"/>
        <v>36692.324224232398</v>
      </c>
      <c r="I42" s="2">
        <f t="shared" ref="I42:I64" si="41">SUM(B42:H42)</f>
        <v>122666.38342052457</v>
      </c>
      <c r="J42" s="2">
        <f t="shared" si="24"/>
        <v>-12558.137727649184</v>
      </c>
      <c r="K42" s="6">
        <f t="shared" si="25"/>
        <v>-9.2868790519793867E-2</v>
      </c>
      <c r="L42" s="7">
        <f t="shared" si="26"/>
        <v>0.90713120948020609</v>
      </c>
      <c r="N42">
        <f t="shared" si="27"/>
        <v>1990</v>
      </c>
      <c r="O42" s="2">
        <f t="shared" si="28"/>
        <v>5760.5117072669991</v>
      </c>
      <c r="P42" s="2"/>
      <c r="Q42" s="2"/>
      <c r="R42">
        <f t="shared" si="29"/>
        <v>1990</v>
      </c>
      <c r="S42" s="2">
        <f t="shared" ref="S42:T49" si="42">B42-($O42/4)</f>
        <v>25124.799540127467</v>
      </c>
      <c r="T42" s="2">
        <f t="shared" si="42"/>
        <v>34332.886483010945</v>
      </c>
      <c r="U42" s="2"/>
      <c r="V42" s="2"/>
      <c r="W42" s="2">
        <f t="shared" si="12"/>
        <v>22195.989392703505</v>
      </c>
      <c r="X42" s="2"/>
      <c r="Y42" s="2">
        <f t="shared" ref="Y42:Y49" si="43">H42-($O42/4)</f>
        <v>35252.196297415649</v>
      </c>
      <c r="Z42" s="2">
        <f t="shared" ref="Z42:Z64" si="44">SUM(S42:Y42)</f>
        <v>116905.87171325757</v>
      </c>
      <c r="AA42" s="2">
        <f t="shared" si="30"/>
        <v>-12899.541525916182</v>
      </c>
      <c r="AB42" s="6">
        <f t="shared" si="31"/>
        <v>-9.9375990600238329E-2</v>
      </c>
      <c r="AC42" s="7">
        <f t="shared" si="32"/>
        <v>0.90062400939976173</v>
      </c>
      <c r="AD42" s="2">
        <f t="shared" ref="AD42:AD64" si="45">Z42-(I42-O42)</f>
        <v>0</v>
      </c>
      <c r="AE42" s="2"/>
      <c r="AG42">
        <f t="shared" si="13"/>
        <v>1990</v>
      </c>
      <c r="AH42" s="6">
        <f t="shared" si="6"/>
        <v>0.21491477863278463</v>
      </c>
      <c r="AI42" s="6">
        <f t="shared" si="6"/>
        <v>0.29367974405273151</v>
      </c>
      <c r="AJ42" s="7"/>
      <c r="AK42" s="7"/>
      <c r="AL42" s="6">
        <f t="shared" si="7"/>
        <v>0.18986205797382882</v>
      </c>
      <c r="AM42" s="7"/>
      <c r="AN42" s="6">
        <f t="shared" si="14"/>
        <v>0.30154341934065504</v>
      </c>
      <c r="AO42" s="6">
        <f t="shared" si="33"/>
        <v>1</v>
      </c>
      <c r="AP42" s="7">
        <f t="shared" si="34"/>
        <v>0.69845658065934502</v>
      </c>
      <c r="AQ42" s="7">
        <f t="shared" si="35"/>
        <v>0</v>
      </c>
      <c r="AR42" s="7"/>
      <c r="AS42">
        <f t="shared" si="36"/>
        <v>1990</v>
      </c>
      <c r="AT42" s="2">
        <f t="shared" si="15"/>
        <v>25124.799540127467</v>
      </c>
      <c r="AU42" s="2">
        <f t="shared" si="15"/>
        <v>34332.886483010945</v>
      </c>
      <c r="AV42" s="2"/>
      <c r="AW42" s="2"/>
      <c r="AX42" s="2">
        <f t="shared" si="16"/>
        <v>22195.989392703505</v>
      </c>
      <c r="AY42" s="2"/>
      <c r="AZ42" s="2">
        <f t="shared" si="17"/>
        <v>35252.196297415649</v>
      </c>
      <c r="BA42" s="2">
        <f t="shared" si="17"/>
        <v>116905.87171325757</v>
      </c>
      <c r="BB42" s="2">
        <f t="shared" si="18"/>
        <v>0</v>
      </c>
      <c r="BC42" s="2"/>
      <c r="BM42" s="24"/>
      <c r="BN42">
        <f t="shared" si="5"/>
        <v>1990</v>
      </c>
      <c r="BO42" s="1" t="b">
        <f t="shared" si="37"/>
        <v>1</v>
      </c>
      <c r="BP42" s="1" t="b">
        <f t="shared" si="38"/>
        <v>1</v>
      </c>
      <c r="BS42" s="1" t="b">
        <f t="shared" si="19"/>
        <v>1</v>
      </c>
      <c r="BU42" s="1" t="b">
        <f t="shared" si="39"/>
        <v>1</v>
      </c>
      <c r="BV42" s="1" t="b">
        <f t="shared" si="40"/>
        <v>1</v>
      </c>
      <c r="CH42" s="2"/>
    </row>
    <row r="43" spans="1:86" x14ac:dyDescent="0.3">
      <c r="A43">
        <f t="shared" si="8"/>
        <v>1991</v>
      </c>
      <c r="B43" s="2">
        <f t="shared" si="20"/>
        <v>32717.513961153989</v>
      </c>
      <c r="C43" s="2">
        <f t="shared" si="21"/>
        <v>48701.199476151029</v>
      </c>
      <c r="D43" s="2"/>
      <c r="E43" s="2"/>
      <c r="F43" s="2">
        <f t="shared" si="22"/>
        <v>24405.822096641066</v>
      </c>
      <c r="G43" s="2"/>
      <c r="H43" s="2">
        <f t="shared" si="23"/>
        <v>40628.156232771536</v>
      </c>
      <c r="I43" s="2">
        <f t="shared" si="41"/>
        <v>146452.69176671765</v>
      </c>
      <c r="J43" s="2">
        <f t="shared" si="24"/>
        <v>23786.30834619308</v>
      </c>
      <c r="K43" s="6">
        <f t="shared" si="25"/>
        <v>0.19391057014087487</v>
      </c>
      <c r="L43" s="7">
        <f t="shared" si="26"/>
        <v>1.1939105701408748</v>
      </c>
      <c r="N43">
        <f t="shared" si="27"/>
        <v>1991</v>
      </c>
      <c r="O43" s="2">
        <f t="shared" si="28"/>
        <v>5933.3270584850088</v>
      </c>
      <c r="P43" s="2"/>
      <c r="Q43" s="2"/>
      <c r="R43">
        <f t="shared" si="29"/>
        <v>1991</v>
      </c>
      <c r="S43" s="2">
        <f t="shared" si="42"/>
        <v>31234.182196532736</v>
      </c>
      <c r="T43" s="2">
        <f t="shared" si="42"/>
        <v>47217.867711529776</v>
      </c>
      <c r="U43" s="2"/>
      <c r="V43" s="2"/>
      <c r="W43" s="2">
        <f t="shared" si="12"/>
        <v>22922.490332019814</v>
      </c>
      <c r="X43" s="2"/>
      <c r="Y43" s="2">
        <f t="shared" si="43"/>
        <v>39144.824468150284</v>
      </c>
      <c r="Z43" s="2">
        <f t="shared" si="44"/>
        <v>140519.36470823264</v>
      </c>
      <c r="AA43" s="2">
        <f t="shared" si="30"/>
        <v>23613.492994975066</v>
      </c>
      <c r="AB43" s="6">
        <f t="shared" si="31"/>
        <v>0.20198722826252366</v>
      </c>
      <c r="AC43" s="7">
        <f t="shared" si="32"/>
        <v>1.2019872282625237</v>
      </c>
      <c r="AD43" s="2">
        <f t="shared" si="45"/>
        <v>0</v>
      </c>
      <c r="AE43" s="2"/>
      <c r="AG43">
        <f t="shared" si="13"/>
        <v>1991</v>
      </c>
      <c r="AH43" s="6">
        <f t="shared" si="6"/>
        <v>0.2222767108390066</v>
      </c>
      <c r="AI43" s="6">
        <f t="shared" si="6"/>
        <v>0.33602391961827177</v>
      </c>
      <c r="AJ43" s="7"/>
      <c r="AK43" s="7"/>
      <c r="AL43" s="6">
        <f t="shared" si="7"/>
        <v>0.16312691407063307</v>
      </c>
      <c r="AM43" s="7"/>
      <c r="AN43" s="6">
        <f t="shared" si="14"/>
        <v>0.27857245547208837</v>
      </c>
      <c r="AO43" s="6">
        <f t="shared" si="33"/>
        <v>0.99999999999999978</v>
      </c>
      <c r="AP43" s="7">
        <f t="shared" si="34"/>
        <v>0.72142754452791147</v>
      </c>
      <c r="AQ43" s="7">
        <f t="shared" si="35"/>
        <v>0</v>
      </c>
      <c r="AR43" s="7"/>
      <c r="AS43">
        <f t="shared" si="36"/>
        <v>1991</v>
      </c>
      <c r="AT43" s="2">
        <f t="shared" si="15"/>
        <v>31234.182196532736</v>
      </c>
      <c r="AU43" s="2">
        <f t="shared" si="15"/>
        <v>47217.867711529776</v>
      </c>
      <c r="AV43" s="2"/>
      <c r="AW43" s="2"/>
      <c r="AX43" s="2">
        <f t="shared" si="16"/>
        <v>22922.490332019814</v>
      </c>
      <c r="AY43" s="2"/>
      <c r="AZ43" s="2">
        <f t="shared" si="17"/>
        <v>39144.824468150284</v>
      </c>
      <c r="BA43" s="2">
        <f t="shared" si="17"/>
        <v>140519.36470823264</v>
      </c>
      <c r="BB43" s="2">
        <f t="shared" si="18"/>
        <v>0</v>
      </c>
      <c r="BC43" s="2"/>
      <c r="BM43" s="24"/>
      <c r="BN43">
        <f t="shared" si="5"/>
        <v>1991</v>
      </c>
      <c r="BO43" s="1" t="b">
        <f t="shared" si="37"/>
        <v>1</v>
      </c>
      <c r="BP43" s="1" t="b">
        <f t="shared" si="38"/>
        <v>1</v>
      </c>
      <c r="BS43" s="1" t="b">
        <f t="shared" si="19"/>
        <v>1</v>
      </c>
      <c r="BU43" s="1" t="b">
        <f t="shared" si="39"/>
        <v>1</v>
      </c>
      <c r="BV43" s="1" t="b">
        <f t="shared" si="40"/>
        <v>1</v>
      </c>
      <c r="CH43" s="2"/>
    </row>
    <row r="44" spans="1:86" x14ac:dyDescent="0.3">
      <c r="A44">
        <f t="shared" si="8"/>
        <v>1992</v>
      </c>
      <c r="B44" s="2">
        <f t="shared" si="20"/>
        <v>33551.758515515467</v>
      </c>
      <c r="C44" s="2">
        <f t="shared" si="21"/>
        <v>53104.047100449076</v>
      </c>
      <c r="D44" s="2"/>
      <c r="E44" s="2"/>
      <c r="F44" s="2">
        <f t="shared" si="22"/>
        <v>20923.419950164367</v>
      </c>
      <c r="G44" s="2"/>
      <c r="H44" s="2">
        <f t="shared" si="23"/>
        <v>41939.764935176208</v>
      </c>
      <c r="I44" s="2">
        <f t="shared" si="41"/>
        <v>149518.99050130512</v>
      </c>
      <c r="J44" s="2">
        <f t="shared" si="24"/>
        <v>3066.2987345874717</v>
      </c>
      <c r="K44" s="6">
        <f t="shared" si="25"/>
        <v>2.0937127871106215E-2</v>
      </c>
      <c r="L44" s="7">
        <f t="shared" si="26"/>
        <v>1.0209371278711061</v>
      </c>
      <c r="N44">
        <f t="shared" si="27"/>
        <v>1992</v>
      </c>
      <c r="O44" s="2">
        <f t="shared" si="28"/>
        <v>6111.326870239559</v>
      </c>
      <c r="P44" s="2"/>
      <c r="Q44" s="2"/>
      <c r="R44">
        <f t="shared" si="29"/>
        <v>1992</v>
      </c>
      <c r="S44" s="2">
        <f t="shared" si="42"/>
        <v>32023.926797955577</v>
      </c>
      <c r="T44" s="2">
        <f t="shared" si="42"/>
        <v>51576.215382889182</v>
      </c>
      <c r="U44" s="2"/>
      <c r="V44" s="2"/>
      <c r="W44" s="2">
        <f t="shared" si="12"/>
        <v>19395.588232604478</v>
      </c>
      <c r="X44" s="2"/>
      <c r="Y44" s="2">
        <f t="shared" si="43"/>
        <v>40411.933217616315</v>
      </c>
      <c r="Z44" s="2">
        <f t="shared" si="44"/>
        <v>143407.66363106557</v>
      </c>
      <c r="AA44" s="2">
        <f t="shared" si="30"/>
        <v>2888.2989228329388</v>
      </c>
      <c r="AB44" s="6">
        <f t="shared" si="31"/>
        <v>2.0554454746006416E-2</v>
      </c>
      <c r="AC44" s="7">
        <f t="shared" si="32"/>
        <v>1.0205544547460064</v>
      </c>
      <c r="AD44" s="2">
        <f t="shared" si="45"/>
        <v>0</v>
      </c>
      <c r="AE44" s="2"/>
      <c r="AG44">
        <f t="shared" si="13"/>
        <v>1992</v>
      </c>
      <c r="AH44" s="59">
        <f t="shared" si="6"/>
        <v>0.22330694181268579</v>
      </c>
      <c r="AI44" s="59">
        <f t="shared" si="6"/>
        <v>0.35964755353364897</v>
      </c>
      <c r="AJ44" s="60"/>
      <c r="AK44" s="60"/>
      <c r="AL44" s="59">
        <f t="shared" si="7"/>
        <v>0.13524792010071437</v>
      </c>
      <c r="AM44" s="60"/>
      <c r="AN44" s="59">
        <f t="shared" si="14"/>
        <v>0.28179758455295073</v>
      </c>
      <c r="AO44" s="6">
        <f t="shared" si="33"/>
        <v>1</v>
      </c>
      <c r="AP44" s="7">
        <f t="shared" si="34"/>
        <v>0.71820241544704921</v>
      </c>
      <c r="AQ44" s="7">
        <f t="shared" si="35"/>
        <v>0</v>
      </c>
      <c r="AR44" s="7"/>
      <c r="AS44">
        <f t="shared" si="36"/>
        <v>1992</v>
      </c>
      <c r="AT44" s="2">
        <f t="shared" si="15"/>
        <v>32023.926797955577</v>
      </c>
      <c r="AU44" s="2">
        <f t="shared" si="15"/>
        <v>51576.215382889182</v>
      </c>
      <c r="AV44" s="2"/>
      <c r="AW44" s="2"/>
      <c r="AX44" s="2">
        <f t="shared" si="16"/>
        <v>19395.588232604478</v>
      </c>
      <c r="AY44" s="2"/>
      <c r="AZ44" s="2">
        <f t="shared" si="17"/>
        <v>40411.933217616315</v>
      </c>
      <c r="BA44" s="2">
        <f t="shared" si="17"/>
        <v>143407.66363106557</v>
      </c>
      <c r="BB44" s="2">
        <f t="shared" si="18"/>
        <v>0</v>
      </c>
      <c r="BC44" s="2"/>
      <c r="BM44" s="24"/>
      <c r="BN44">
        <f t="shared" si="5"/>
        <v>1992</v>
      </c>
      <c r="BO44" s="1" t="b">
        <f t="shared" si="37"/>
        <v>1</v>
      </c>
      <c r="BP44" s="28" t="b">
        <f t="shared" si="38"/>
        <v>0</v>
      </c>
      <c r="BS44" s="28" t="b">
        <f t="shared" si="19"/>
        <v>0</v>
      </c>
      <c r="BU44" s="1" t="b">
        <f t="shared" si="39"/>
        <v>1</v>
      </c>
      <c r="BV44" s="1" t="b">
        <f t="shared" si="40"/>
        <v>1</v>
      </c>
      <c r="CH44" s="2"/>
    </row>
    <row r="45" spans="1:86" x14ac:dyDescent="0.3">
      <c r="A45">
        <f t="shared" si="8"/>
        <v>1993</v>
      </c>
      <c r="B45" s="2">
        <f t="shared" si="20"/>
        <v>35191.093158273383</v>
      </c>
      <c r="C45" s="2">
        <f t="shared" si="21"/>
        <v>59049.608991869827</v>
      </c>
      <c r="D45" s="2"/>
      <c r="E45" s="2"/>
      <c r="F45" s="2">
        <f t="shared" si="22"/>
        <v>25310.078908254887</v>
      </c>
      <c r="G45" s="2"/>
      <c r="H45" s="2">
        <f t="shared" si="23"/>
        <v>44323.808353081571</v>
      </c>
      <c r="I45" s="2">
        <f t="shared" si="41"/>
        <v>163874.58941147968</v>
      </c>
      <c r="J45" s="2">
        <f t="shared" si="24"/>
        <v>14355.598910174565</v>
      </c>
      <c r="K45" s="6">
        <f t="shared" si="25"/>
        <v>9.6011876899672208E-2</v>
      </c>
      <c r="L45" s="7">
        <f t="shared" si="26"/>
        <v>1.0960118768996723</v>
      </c>
      <c r="N45">
        <f t="shared" si="27"/>
        <v>1993</v>
      </c>
      <c r="O45" s="2">
        <f t="shared" si="28"/>
        <v>6282.444022606267</v>
      </c>
      <c r="P45" s="2"/>
      <c r="Q45" s="2"/>
      <c r="R45">
        <f t="shared" si="29"/>
        <v>1993</v>
      </c>
      <c r="S45" s="2">
        <f t="shared" si="42"/>
        <v>33620.482152621815</v>
      </c>
      <c r="T45" s="2">
        <f t="shared" si="42"/>
        <v>57478.997986218259</v>
      </c>
      <c r="U45" s="2"/>
      <c r="V45" s="2"/>
      <c r="W45" s="2">
        <f t="shared" si="12"/>
        <v>23739.467902603319</v>
      </c>
      <c r="X45" s="2"/>
      <c r="Y45" s="2">
        <f t="shared" si="43"/>
        <v>42753.197347430003</v>
      </c>
      <c r="Z45" s="2">
        <f t="shared" si="44"/>
        <v>157592.14538887341</v>
      </c>
      <c r="AA45" s="2">
        <f t="shared" si="30"/>
        <v>14184.481757807836</v>
      </c>
      <c r="AB45" s="6">
        <f t="shared" si="31"/>
        <v>9.8910207437025235E-2</v>
      </c>
      <c r="AC45" s="7">
        <f t="shared" si="32"/>
        <v>1.0989102074370252</v>
      </c>
      <c r="AD45" s="2">
        <f t="shared" si="45"/>
        <v>0</v>
      </c>
      <c r="AE45" s="2"/>
      <c r="AG45">
        <f t="shared" si="13"/>
        <v>1993</v>
      </c>
      <c r="AH45" s="59">
        <f t="shared" si="6"/>
        <v>0.21333856500055964</v>
      </c>
      <c r="AI45" s="59">
        <f t="shared" si="6"/>
        <v>0.36473263210157736</v>
      </c>
      <c r="AJ45" s="60"/>
      <c r="AK45" s="60"/>
      <c r="AL45" s="59">
        <f t="shared" si="7"/>
        <v>0.15063864917901812</v>
      </c>
      <c r="AM45" s="60"/>
      <c r="AN45" s="59">
        <f t="shared" si="14"/>
        <v>0.2712901537188448</v>
      </c>
      <c r="AO45" s="6">
        <f t="shared" si="33"/>
        <v>1</v>
      </c>
      <c r="AP45" s="7">
        <f t="shared" si="34"/>
        <v>0.7287098462811552</v>
      </c>
      <c r="AQ45" s="7">
        <f t="shared" si="35"/>
        <v>0</v>
      </c>
      <c r="AR45" s="7"/>
      <c r="AS45">
        <f t="shared" si="36"/>
        <v>1993</v>
      </c>
      <c r="AT45" s="2">
        <f t="shared" si="15"/>
        <v>33620.482152621815</v>
      </c>
      <c r="AU45" s="2">
        <f t="shared" si="15"/>
        <v>57478.997986218259</v>
      </c>
      <c r="AV45" s="2"/>
      <c r="AW45" s="2"/>
      <c r="AX45" s="2">
        <f t="shared" si="16"/>
        <v>23739.467902603319</v>
      </c>
      <c r="AY45" s="2"/>
      <c r="AZ45" s="2">
        <f t="shared" si="17"/>
        <v>42753.197347430003</v>
      </c>
      <c r="BA45" s="2">
        <f t="shared" si="17"/>
        <v>157592.14538887341</v>
      </c>
      <c r="BB45" s="2">
        <f t="shared" si="18"/>
        <v>0</v>
      </c>
      <c r="BC45" s="2"/>
      <c r="BM45" s="24"/>
      <c r="BN45">
        <f t="shared" si="5"/>
        <v>1993</v>
      </c>
      <c r="BO45" s="1" t="b">
        <f t="shared" si="37"/>
        <v>1</v>
      </c>
      <c r="BP45" s="1" t="b">
        <f t="shared" si="38"/>
        <v>0</v>
      </c>
      <c r="BS45" s="1" t="b">
        <f t="shared" si="19"/>
        <v>1</v>
      </c>
      <c r="BU45" s="1" t="b">
        <f t="shared" si="39"/>
        <v>1</v>
      </c>
      <c r="BV45" s="1" t="b">
        <f t="shared" si="40"/>
        <v>1</v>
      </c>
      <c r="CH45" s="2"/>
    </row>
    <row r="46" spans="1:86" x14ac:dyDescent="0.3">
      <c r="A46">
        <f t="shared" si="8"/>
        <v>1994</v>
      </c>
      <c r="B46" s="2">
        <f t="shared" si="20"/>
        <v>34017.203842022755</v>
      </c>
      <c r="C46" s="2">
        <f t="shared" si="21"/>
        <v>56465.068461741372</v>
      </c>
      <c r="D46" s="2"/>
      <c r="E46" s="2"/>
      <c r="F46" s="2">
        <f t="shared" si="22"/>
        <v>24986.976940885124</v>
      </c>
      <c r="G46" s="2"/>
      <c r="H46" s="2">
        <f t="shared" si="23"/>
        <v>41615.962297988364</v>
      </c>
      <c r="I46" s="2">
        <f t="shared" si="41"/>
        <v>157085.21154263761</v>
      </c>
      <c r="J46" s="2">
        <f t="shared" si="24"/>
        <v>-6789.3778688420716</v>
      </c>
      <c r="K46" s="6">
        <f t="shared" si="25"/>
        <v>-4.1430327259550495E-2</v>
      </c>
      <c r="L46" s="7">
        <f t="shared" si="26"/>
        <v>0.95856967274044946</v>
      </c>
      <c r="N46">
        <f t="shared" si="27"/>
        <v>1994</v>
      </c>
      <c r="O46" s="2">
        <f t="shared" si="28"/>
        <v>6445.7875671940301</v>
      </c>
      <c r="P46" s="2"/>
      <c r="Q46" s="2"/>
      <c r="R46">
        <f t="shared" si="29"/>
        <v>1994</v>
      </c>
      <c r="S46" s="2">
        <f t="shared" si="42"/>
        <v>32405.756950224248</v>
      </c>
      <c r="T46" s="2">
        <f t="shared" si="42"/>
        <v>54853.621569942865</v>
      </c>
      <c r="U46" s="2"/>
      <c r="V46" s="2"/>
      <c r="W46" s="2">
        <f t="shared" si="12"/>
        <v>23375.530049086618</v>
      </c>
      <c r="X46" s="2"/>
      <c r="Y46" s="2">
        <f t="shared" si="43"/>
        <v>40004.515406189857</v>
      </c>
      <c r="Z46" s="2">
        <f t="shared" si="44"/>
        <v>150639.42397544358</v>
      </c>
      <c r="AA46" s="2">
        <f t="shared" si="30"/>
        <v>-6952.7214134298265</v>
      </c>
      <c r="AB46" s="6">
        <f t="shared" si="31"/>
        <v>-4.4118451438511314E-2</v>
      </c>
      <c r="AC46" s="7">
        <f t="shared" si="32"/>
        <v>0.95588154856148866</v>
      </c>
      <c r="AD46" s="2">
        <f t="shared" si="45"/>
        <v>0</v>
      </c>
      <c r="AE46" s="2"/>
      <c r="AG46">
        <f t="shared" si="13"/>
        <v>1994</v>
      </c>
      <c r="AH46" s="6">
        <f t="shared" si="6"/>
        <v>0.21512135465618121</v>
      </c>
      <c r="AI46" s="6">
        <f t="shared" si="6"/>
        <v>0.3641385510003331</v>
      </c>
      <c r="AJ46" s="7"/>
      <c r="AK46" s="7"/>
      <c r="AL46" s="6">
        <f t="shared" si="7"/>
        <v>0.15517538126604341</v>
      </c>
      <c r="AM46" s="7"/>
      <c r="AN46" s="6">
        <f t="shared" si="14"/>
        <v>0.26556471307744228</v>
      </c>
      <c r="AO46" s="6">
        <f t="shared" si="33"/>
        <v>1</v>
      </c>
      <c r="AP46" s="7">
        <f t="shared" si="34"/>
        <v>0.73443528692255766</v>
      </c>
      <c r="AQ46" s="7">
        <f t="shared" si="35"/>
        <v>0</v>
      </c>
      <c r="AR46" s="7"/>
      <c r="AS46">
        <f t="shared" si="36"/>
        <v>1994</v>
      </c>
      <c r="AT46" s="2">
        <f t="shared" si="15"/>
        <v>32405.756950224248</v>
      </c>
      <c r="AU46" s="2">
        <f t="shared" si="15"/>
        <v>54853.621569942865</v>
      </c>
      <c r="AV46" s="2"/>
      <c r="AW46" s="2"/>
      <c r="AX46" s="2">
        <f t="shared" si="16"/>
        <v>23375.530049086618</v>
      </c>
      <c r="AY46" s="2"/>
      <c r="AZ46" s="2">
        <f t="shared" si="17"/>
        <v>40004.515406189857</v>
      </c>
      <c r="BA46" s="2">
        <f t="shared" si="17"/>
        <v>150639.42397544358</v>
      </c>
      <c r="BB46" s="2">
        <f t="shared" si="18"/>
        <v>0</v>
      </c>
      <c r="BC46" s="2"/>
      <c r="BM46" s="24"/>
      <c r="BN46">
        <f t="shared" si="5"/>
        <v>1994</v>
      </c>
      <c r="BO46" s="1" t="b">
        <f t="shared" si="37"/>
        <v>1</v>
      </c>
      <c r="BP46" s="1" t="b">
        <f t="shared" si="38"/>
        <v>0</v>
      </c>
      <c r="BS46" s="1" t="b">
        <f t="shared" si="19"/>
        <v>1</v>
      </c>
      <c r="BU46" s="1" t="b">
        <f t="shared" si="39"/>
        <v>1</v>
      </c>
      <c r="BV46" s="1" t="b">
        <f t="shared" si="40"/>
        <v>1</v>
      </c>
      <c r="CH46" s="2"/>
    </row>
    <row r="47" spans="1:86" x14ac:dyDescent="0.3">
      <c r="A47">
        <f t="shared" si="8"/>
        <v>1995</v>
      </c>
      <c r="B47" s="2">
        <f t="shared" si="20"/>
        <v>44541.712928083231</v>
      </c>
      <c r="C47" s="2">
        <f t="shared" si="21"/>
        <v>73392.500051936455</v>
      </c>
      <c r="D47" s="2"/>
      <c r="E47" s="2"/>
      <c r="F47" s="2">
        <f t="shared" si="22"/>
        <v>25630.333677621511</v>
      </c>
      <c r="G47" s="2"/>
      <c r="H47" s="2">
        <f t="shared" si="23"/>
        <v>47277.33630703517</v>
      </c>
      <c r="I47" s="2">
        <f t="shared" si="41"/>
        <v>190841.88296467636</v>
      </c>
      <c r="J47" s="2">
        <f t="shared" si="24"/>
        <v>33756.671422038751</v>
      </c>
      <c r="K47" s="6">
        <f t="shared" si="25"/>
        <v>0.21489401255875817</v>
      </c>
      <c r="L47" s="7">
        <f t="shared" si="26"/>
        <v>1.2148940125587582</v>
      </c>
      <c r="N47">
        <f t="shared" si="27"/>
        <v>1995</v>
      </c>
      <c r="O47" s="2">
        <f t="shared" si="28"/>
        <v>6606.9322563738806</v>
      </c>
      <c r="P47" s="2"/>
      <c r="Q47" s="2"/>
      <c r="R47">
        <f t="shared" si="29"/>
        <v>1995</v>
      </c>
      <c r="S47" s="2">
        <f t="shared" si="42"/>
        <v>42889.979863989764</v>
      </c>
      <c r="T47" s="2">
        <f t="shared" si="42"/>
        <v>71740.766987842988</v>
      </c>
      <c r="U47" s="2"/>
      <c r="V47" s="2"/>
      <c r="W47" s="2">
        <f t="shared" si="12"/>
        <v>23978.60061352804</v>
      </c>
      <c r="X47" s="2"/>
      <c r="Y47" s="2">
        <f t="shared" si="43"/>
        <v>45625.603242941703</v>
      </c>
      <c r="Z47" s="2">
        <f t="shared" si="44"/>
        <v>184234.95070830249</v>
      </c>
      <c r="AA47" s="2">
        <f t="shared" si="30"/>
        <v>33595.526732858911</v>
      </c>
      <c r="AB47" s="6">
        <f t="shared" si="31"/>
        <v>0.22301948484837189</v>
      </c>
      <c r="AC47" s="7">
        <f t="shared" si="32"/>
        <v>1.223019484848372</v>
      </c>
      <c r="AD47" s="2">
        <f t="shared" si="45"/>
        <v>0</v>
      </c>
      <c r="AE47" s="2"/>
      <c r="AG47">
        <f t="shared" si="13"/>
        <v>1995</v>
      </c>
      <c r="AH47" s="6">
        <f t="shared" si="6"/>
        <v>0.23280045235226335</v>
      </c>
      <c r="AI47" s="6">
        <f t="shared" si="6"/>
        <v>0.3893982477919159</v>
      </c>
      <c r="AJ47" s="7"/>
      <c r="AK47" s="7"/>
      <c r="AL47" s="6">
        <f t="shared" si="7"/>
        <v>0.13015228935302911</v>
      </c>
      <c r="AM47" s="7"/>
      <c r="AN47" s="6">
        <f t="shared" si="14"/>
        <v>0.24764901050279162</v>
      </c>
      <c r="AO47" s="6">
        <f t="shared" si="33"/>
        <v>1</v>
      </c>
      <c r="AP47" s="7">
        <f t="shared" si="34"/>
        <v>0.75235098949720836</v>
      </c>
      <c r="AQ47" s="7">
        <f t="shared" si="35"/>
        <v>0</v>
      </c>
      <c r="AR47" s="7"/>
      <c r="AS47">
        <f t="shared" si="36"/>
        <v>1995</v>
      </c>
      <c r="AT47" s="2">
        <f t="shared" si="15"/>
        <v>42889.979863989764</v>
      </c>
      <c r="AU47" s="2">
        <f t="shared" si="15"/>
        <v>71740.766987842988</v>
      </c>
      <c r="AV47" s="2"/>
      <c r="AW47" s="2"/>
      <c r="AX47" s="2">
        <f t="shared" si="16"/>
        <v>23978.60061352804</v>
      </c>
      <c r="AY47" s="2"/>
      <c r="AZ47" s="2">
        <f t="shared" si="17"/>
        <v>45625.603242941703</v>
      </c>
      <c r="BA47" s="2">
        <f t="shared" si="17"/>
        <v>184234.95070830249</v>
      </c>
      <c r="BB47" s="2">
        <f t="shared" si="18"/>
        <v>0</v>
      </c>
      <c r="BC47" s="2"/>
      <c r="BM47" s="24"/>
      <c r="BN47">
        <f t="shared" si="5"/>
        <v>1995</v>
      </c>
      <c r="BO47" s="1" t="b">
        <f t="shared" si="37"/>
        <v>1</v>
      </c>
      <c r="BP47" s="1" t="b">
        <f t="shared" si="38"/>
        <v>0</v>
      </c>
      <c r="BS47" s="1" t="b">
        <f t="shared" si="19"/>
        <v>0</v>
      </c>
      <c r="BU47" s="1" t="b">
        <f t="shared" si="39"/>
        <v>0</v>
      </c>
      <c r="BV47" s="1" t="b">
        <f t="shared" si="40"/>
        <v>1</v>
      </c>
      <c r="CH47" s="2"/>
    </row>
    <row r="48" spans="1:86" x14ac:dyDescent="0.3">
      <c r="A48">
        <f t="shared" si="8"/>
        <v>1996</v>
      </c>
      <c r="B48" s="2">
        <f t="shared" si="20"/>
        <v>52703.207256870628</v>
      </c>
      <c r="C48" s="2">
        <f t="shared" si="21"/>
        <v>84400.860138187636</v>
      </c>
      <c r="D48" s="2"/>
      <c r="E48" s="2"/>
      <c r="F48" s="2">
        <f t="shared" si="22"/>
        <v>26428.97381022447</v>
      </c>
      <c r="G48" s="2"/>
      <c r="H48" s="2">
        <f t="shared" si="23"/>
        <v>47258.999839039017</v>
      </c>
      <c r="I48" s="2">
        <f t="shared" si="41"/>
        <v>210792.04104432176</v>
      </c>
      <c r="J48" s="2">
        <f t="shared" si="24"/>
        <v>19950.158079645393</v>
      </c>
      <c r="K48" s="6">
        <f t="shared" si="25"/>
        <v>0.10453762963205536</v>
      </c>
      <c r="L48" s="7">
        <f t="shared" si="26"/>
        <v>1.1045376296320553</v>
      </c>
      <c r="N48">
        <f t="shared" si="27"/>
        <v>1996</v>
      </c>
      <c r="O48" s="2">
        <f t="shared" si="28"/>
        <v>6831.5679530905927</v>
      </c>
      <c r="P48" s="2"/>
      <c r="Q48" s="2"/>
      <c r="R48">
        <f t="shared" si="29"/>
        <v>1996</v>
      </c>
      <c r="S48" s="2">
        <f t="shared" si="42"/>
        <v>50995.31526859798</v>
      </c>
      <c r="T48" s="2">
        <f t="shared" si="42"/>
        <v>82692.968149914988</v>
      </c>
      <c r="U48" s="2"/>
      <c r="V48" s="2"/>
      <c r="W48" s="2">
        <f t="shared" si="12"/>
        <v>24721.081821951822</v>
      </c>
      <c r="X48" s="2"/>
      <c r="Y48" s="2">
        <f t="shared" si="43"/>
        <v>45551.10785076637</v>
      </c>
      <c r="Z48" s="2">
        <f t="shared" si="44"/>
        <v>203960.47309123114</v>
      </c>
      <c r="AA48" s="2">
        <f t="shared" si="30"/>
        <v>19725.522382928641</v>
      </c>
      <c r="AB48" s="6">
        <f t="shared" si="31"/>
        <v>0.10706721122725447</v>
      </c>
      <c r="AC48" s="7">
        <f t="shared" si="32"/>
        <v>1.1070672112272544</v>
      </c>
      <c r="AD48" s="2">
        <f t="shared" si="45"/>
        <v>0</v>
      </c>
      <c r="AE48" s="2"/>
      <c r="AG48">
        <f t="shared" si="13"/>
        <v>1996</v>
      </c>
      <c r="AH48" s="6">
        <f t="shared" si="6"/>
        <v>0.25002548040662698</v>
      </c>
      <c r="AI48" s="6">
        <f t="shared" si="6"/>
        <v>0.40543624407522616</v>
      </c>
      <c r="AJ48" s="7"/>
      <c r="AK48" s="7"/>
      <c r="AL48" s="6">
        <f t="shared" si="7"/>
        <v>0.12120525828989487</v>
      </c>
      <c r="AM48" s="6"/>
      <c r="AN48" s="6">
        <f t="shared" si="14"/>
        <v>0.22333301722825208</v>
      </c>
      <c r="AO48" s="6">
        <f t="shared" si="33"/>
        <v>1.0000000000000002</v>
      </c>
      <c r="AP48" s="7">
        <f t="shared" si="34"/>
        <v>0.77666698277174806</v>
      </c>
      <c r="AQ48" s="7">
        <f t="shared" si="35"/>
        <v>0</v>
      </c>
      <c r="AR48" s="7"/>
      <c r="AS48">
        <f t="shared" si="36"/>
        <v>1996</v>
      </c>
      <c r="AT48" s="2">
        <f t="shared" si="15"/>
        <v>50995.31526859798</v>
      </c>
      <c r="AU48" s="2">
        <f t="shared" si="15"/>
        <v>82692.968149914988</v>
      </c>
      <c r="AV48" s="2"/>
      <c r="AW48" s="2"/>
      <c r="AX48" s="2">
        <f t="shared" si="16"/>
        <v>24721.081821951822</v>
      </c>
      <c r="AY48" s="2"/>
      <c r="AZ48" s="2">
        <f t="shared" si="17"/>
        <v>45551.10785076637</v>
      </c>
      <c r="BA48" s="2">
        <f t="shared" si="17"/>
        <v>203960.47309123114</v>
      </c>
      <c r="BB48" s="2">
        <f t="shared" si="18"/>
        <v>0</v>
      </c>
      <c r="BC48" s="2"/>
      <c r="BM48" s="24"/>
      <c r="BN48">
        <f t="shared" si="5"/>
        <v>1996</v>
      </c>
      <c r="BO48" s="1" t="b">
        <f t="shared" si="37"/>
        <v>0</v>
      </c>
      <c r="BP48" s="1" t="b">
        <f t="shared" si="38"/>
        <v>0</v>
      </c>
      <c r="BS48" s="1" t="b">
        <f t="shared" si="19"/>
        <v>0</v>
      </c>
      <c r="BU48" s="28" t="b">
        <f t="shared" si="39"/>
        <v>0</v>
      </c>
      <c r="BV48" s="1" t="b">
        <f t="shared" si="40"/>
        <v>1</v>
      </c>
      <c r="CH48" s="2"/>
    </row>
    <row r="49" spans="1:86" x14ac:dyDescent="0.3">
      <c r="A49">
        <f t="shared" si="8"/>
        <v>1997</v>
      </c>
      <c r="B49" s="2">
        <f t="shared" si="20"/>
        <v>67920.660406245661</v>
      </c>
      <c r="C49" s="2">
        <f t="shared" si="21"/>
        <v>104761.24056008279</v>
      </c>
      <c r="D49" s="2"/>
      <c r="E49" s="2"/>
      <c r="F49" s="2"/>
      <c r="G49" s="2">
        <f>AX48*(1+(G13/100))</f>
        <v>24529.493437831694</v>
      </c>
      <c r="H49" s="2">
        <f t="shared" si="23"/>
        <v>49851.132431878716</v>
      </c>
      <c r="I49" s="2">
        <f t="shared" si="41"/>
        <v>247062.52683603886</v>
      </c>
      <c r="J49" s="2">
        <f t="shared" si="24"/>
        <v>36270.485791717103</v>
      </c>
      <c r="K49" s="6">
        <f t="shared" si="25"/>
        <v>0.1720676246219883</v>
      </c>
      <c r="L49" s="7">
        <f t="shared" si="26"/>
        <v>1.1720676246219883</v>
      </c>
      <c r="N49">
        <f t="shared" si="27"/>
        <v>1997</v>
      </c>
      <c r="O49" s="2">
        <f t="shared" si="28"/>
        <v>6947.704608293132</v>
      </c>
      <c r="P49" s="2"/>
      <c r="Q49" s="2"/>
      <c r="R49">
        <f t="shared" si="29"/>
        <v>1997</v>
      </c>
      <c r="S49" s="2">
        <f t="shared" si="42"/>
        <v>66183.734254172377</v>
      </c>
      <c r="T49" s="2">
        <f t="shared" si="42"/>
        <v>103024.31440800951</v>
      </c>
      <c r="U49" s="2"/>
      <c r="V49" s="2"/>
      <c r="W49" s="2"/>
      <c r="X49" s="2">
        <f>G49-($O49/4)</f>
        <v>22792.56728575841</v>
      </c>
      <c r="Y49" s="2">
        <f t="shared" si="43"/>
        <v>48114.206279805432</v>
      </c>
      <c r="Z49" s="2">
        <f t="shared" si="44"/>
        <v>240114.82222774572</v>
      </c>
      <c r="AA49" s="2">
        <f t="shared" si="30"/>
        <v>36154.349136514589</v>
      </c>
      <c r="AB49" s="6">
        <f t="shared" si="31"/>
        <v>0.17726154773303951</v>
      </c>
      <c r="AC49" s="7">
        <f t="shared" si="32"/>
        <v>1.1772615477330395</v>
      </c>
      <c r="AD49" s="2">
        <f t="shared" si="45"/>
        <v>0</v>
      </c>
      <c r="AE49" s="2"/>
      <c r="AG49">
        <f t="shared" si="13"/>
        <v>1997</v>
      </c>
      <c r="AH49" s="6">
        <f t="shared" si="6"/>
        <v>0.27563368908312535</v>
      </c>
      <c r="AI49" s="6">
        <f t="shared" si="6"/>
        <v>0.42906270196969476</v>
      </c>
      <c r="AJ49" s="7"/>
      <c r="AK49" s="7"/>
      <c r="AL49" s="6"/>
      <c r="AM49" s="6">
        <f t="shared" si="7"/>
        <v>9.4923616436056429E-2</v>
      </c>
      <c r="AN49" s="6">
        <f t="shared" si="14"/>
        <v>0.20037999251112348</v>
      </c>
      <c r="AO49" s="6">
        <f t="shared" si="33"/>
        <v>1</v>
      </c>
      <c r="AP49" s="7">
        <f t="shared" si="34"/>
        <v>0.79962000748887652</v>
      </c>
      <c r="AQ49" s="7">
        <f t="shared" si="35"/>
        <v>0</v>
      </c>
      <c r="AR49" s="7"/>
      <c r="AS49">
        <f t="shared" si="36"/>
        <v>1997</v>
      </c>
      <c r="AT49" s="2">
        <f t="shared" si="15"/>
        <v>66183.734254172377</v>
      </c>
      <c r="AU49" s="2">
        <f t="shared" si="15"/>
        <v>103024.31440800951</v>
      </c>
      <c r="AV49" s="2"/>
      <c r="AW49" s="2"/>
      <c r="AX49" s="2"/>
      <c r="AY49" s="2">
        <f>X49</f>
        <v>22792.56728575841</v>
      </c>
      <c r="AZ49" s="2">
        <f t="shared" si="17"/>
        <v>48114.206279805432</v>
      </c>
      <c r="BA49" s="2">
        <f t="shared" si="17"/>
        <v>240114.82222774572</v>
      </c>
      <c r="BB49" s="2">
        <f t="shared" si="18"/>
        <v>0</v>
      </c>
      <c r="BC49" s="2"/>
      <c r="BM49" s="24"/>
      <c r="BN49">
        <f t="shared" si="5"/>
        <v>1997</v>
      </c>
      <c r="BO49" s="1" t="b">
        <f t="shared" si="37"/>
        <v>0</v>
      </c>
      <c r="BP49" s="1" t="b">
        <f t="shared" si="38"/>
        <v>0</v>
      </c>
      <c r="BS49" s="1"/>
      <c r="BT49" s="1" t="b">
        <f t="shared" ref="BT49:BT64" si="46">AND((X49/$Z49)&gt;0.15,(X49/$Z49)&lt;0.25)</f>
        <v>0</v>
      </c>
      <c r="BU49" s="1" t="b">
        <f t="shared" si="39"/>
        <v>0</v>
      </c>
      <c r="BV49" s="1" t="b">
        <f t="shared" si="40"/>
        <v>1</v>
      </c>
      <c r="CH49" s="2"/>
    </row>
    <row r="50" spans="1:86" x14ac:dyDescent="0.3">
      <c r="A50">
        <f t="shared" si="8"/>
        <v>1998</v>
      </c>
      <c r="B50" s="2">
        <f t="shared" si="20"/>
        <v>85151.992491418176</v>
      </c>
      <c r="C50" s="2">
        <f t="shared" si="21"/>
        <v>111629.93539051055</v>
      </c>
      <c r="D50" s="2"/>
      <c r="E50" s="2"/>
      <c r="F50" s="2"/>
      <c r="G50" s="2">
        <f t="shared" ref="G50:G64" si="47">AY49*(1+(G14/100))</f>
        <v>26348.891559355292</v>
      </c>
      <c r="H50" s="2">
        <f t="shared" si="23"/>
        <v>52242.405178612746</v>
      </c>
      <c r="I50" s="2">
        <f t="shared" si="41"/>
        <v>275373.22461989679</v>
      </c>
      <c r="J50" s="2">
        <f t="shared" si="24"/>
        <v>28310.697783857933</v>
      </c>
      <c r="K50" s="6">
        <f t="shared" si="25"/>
        <v>0.11458920195795662</v>
      </c>
      <c r="L50" s="7">
        <f t="shared" si="26"/>
        <v>1.1145892019579566</v>
      </c>
      <c r="N50">
        <f t="shared" si="27"/>
        <v>1998</v>
      </c>
      <c r="O50" s="2">
        <f t="shared" si="28"/>
        <v>7058.8678820258219</v>
      </c>
      <c r="P50" s="2"/>
      <c r="Q50" s="2"/>
      <c r="R50">
        <f t="shared" si="29"/>
        <v>1998</v>
      </c>
      <c r="S50" s="2">
        <f>B50-($O50/4)</f>
        <v>83387.275520911717</v>
      </c>
      <c r="T50" s="2">
        <f>C50-($O50/4)</f>
        <v>109865.21842000409</v>
      </c>
      <c r="U50" s="2"/>
      <c r="V50" s="2"/>
      <c r="W50" s="2"/>
      <c r="X50" s="2">
        <f>G50-($O50/4)</f>
        <v>24584.174588848837</v>
      </c>
      <c r="Y50" s="2">
        <f>H50-($O50/4)</f>
        <v>50477.688208106287</v>
      </c>
      <c r="Z50" s="2">
        <f t="shared" si="44"/>
        <v>268314.3567378709</v>
      </c>
      <c r="AA50" s="2">
        <f t="shared" si="30"/>
        <v>28199.534510125173</v>
      </c>
      <c r="AB50" s="6">
        <f t="shared" si="31"/>
        <v>0.11744187321921463</v>
      </c>
      <c r="AC50" s="7">
        <f t="shared" si="32"/>
        <v>1.1174418732192146</v>
      </c>
      <c r="AD50" s="2">
        <f t="shared" si="45"/>
        <v>0</v>
      </c>
      <c r="AE50" s="2"/>
      <c r="AG50">
        <f t="shared" si="13"/>
        <v>1998</v>
      </c>
      <c r="AH50" s="6">
        <f t="shared" si="6"/>
        <v>0.3107820115730025</v>
      </c>
      <c r="AI50" s="6">
        <f t="shared" si="6"/>
        <v>0.40946455402435533</v>
      </c>
      <c r="AJ50" s="7"/>
      <c r="AK50" s="7"/>
      <c r="AL50" s="7"/>
      <c r="AM50" s="6">
        <f t="shared" si="7"/>
        <v>9.1624521653406302E-2</v>
      </c>
      <c r="AN50" s="6">
        <f t="shared" si="14"/>
        <v>0.18812891274923596</v>
      </c>
      <c r="AO50" s="6">
        <f t="shared" si="33"/>
        <v>1</v>
      </c>
      <c r="AP50" s="7">
        <f t="shared" si="34"/>
        <v>0.81187108725076407</v>
      </c>
      <c r="AQ50" s="7">
        <f t="shared" si="35"/>
        <v>0</v>
      </c>
      <c r="AR50" s="7"/>
      <c r="AS50">
        <f t="shared" si="36"/>
        <v>1998</v>
      </c>
      <c r="AT50" s="2">
        <f t="shared" si="15"/>
        <v>83387.275520911717</v>
      </c>
      <c r="AU50" s="2">
        <f t="shared" si="15"/>
        <v>109865.21842000409</v>
      </c>
      <c r="AV50" s="2"/>
      <c r="AW50" s="2"/>
      <c r="AX50" s="2"/>
      <c r="AY50" s="2">
        <f>X50</f>
        <v>24584.174588848837</v>
      </c>
      <c r="AZ50" s="2">
        <f t="shared" si="17"/>
        <v>50477.688208106287</v>
      </c>
      <c r="BA50" s="2">
        <f t="shared" si="17"/>
        <v>268314.3567378709</v>
      </c>
      <c r="BB50" s="2">
        <f t="shared" si="18"/>
        <v>0</v>
      </c>
      <c r="BC50" s="2"/>
      <c r="BM50" s="24"/>
      <c r="BN50">
        <f t="shared" si="5"/>
        <v>1998</v>
      </c>
      <c r="BO50" s="28" t="b">
        <f t="shared" si="37"/>
        <v>0</v>
      </c>
      <c r="BP50" s="1" t="b">
        <f t="shared" si="38"/>
        <v>0</v>
      </c>
      <c r="BT50" s="1" t="b">
        <f t="shared" si="46"/>
        <v>0</v>
      </c>
      <c r="BU50" s="1" t="b">
        <f t="shared" si="39"/>
        <v>0</v>
      </c>
      <c r="BV50" s="1" t="b">
        <f t="shared" si="40"/>
        <v>1</v>
      </c>
      <c r="CH50" s="2"/>
    </row>
    <row r="51" spans="1:86" x14ac:dyDescent="0.3">
      <c r="A51">
        <f t="shared" si="8"/>
        <v>1999</v>
      </c>
      <c r="B51" s="2">
        <f t="shared" ref="B51:B64" si="48">AT50*(1+(B15/100))</f>
        <v>100956.97447316782</v>
      </c>
      <c r="C51" s="2"/>
      <c r="D51" s="2">
        <f>($AU50*0.67)*(1+(D15/100))</f>
        <v>84885.965723942223</v>
      </c>
      <c r="E51" s="2">
        <f>($AU50*0.33)*(1+(E15/100))</f>
        <v>44642.512001044204</v>
      </c>
      <c r="F51" s="2"/>
      <c r="G51" s="2">
        <f t="shared" si="47"/>
        <v>31939.513784086521</v>
      </c>
      <c r="H51" s="2">
        <f t="shared" si="23"/>
        <v>50094.05777772468</v>
      </c>
      <c r="I51" s="2">
        <f t="shared" si="41"/>
        <v>312519.02375996549</v>
      </c>
      <c r="J51" s="2">
        <f t="shared" si="24"/>
        <v>37145.799140068702</v>
      </c>
      <c r="K51" s="6">
        <f t="shared" si="25"/>
        <v>0.13489255969363687</v>
      </c>
      <c r="L51" s="7">
        <f t="shared" si="26"/>
        <v>1.1348925596936368</v>
      </c>
      <c r="N51">
        <f t="shared" si="27"/>
        <v>1999</v>
      </c>
      <c r="O51" s="2">
        <f t="shared" si="28"/>
        <v>7249.4573148405188</v>
      </c>
      <c r="P51" s="2"/>
      <c r="Q51" s="2"/>
      <c r="R51">
        <f t="shared" si="29"/>
        <v>1999</v>
      </c>
      <c r="S51" s="2">
        <f>B51-($O51/5)</f>
        <v>99507.083010199713</v>
      </c>
      <c r="T51" s="2"/>
      <c r="U51" s="2">
        <f>D51-($O51/5)</f>
        <v>83436.074260974114</v>
      </c>
      <c r="V51" s="2">
        <f>E51-($O51/5)</f>
        <v>43192.620538076102</v>
      </c>
      <c r="W51" s="2"/>
      <c r="X51" s="2">
        <f>G51-($O51/5)</f>
        <v>30489.622321118419</v>
      </c>
      <c r="Y51" s="2">
        <f>H51-($O51/5)</f>
        <v>48644.166314756578</v>
      </c>
      <c r="Z51" s="2">
        <f t="shared" si="44"/>
        <v>305269.56644512492</v>
      </c>
      <c r="AA51" s="2">
        <f t="shared" si="30"/>
        <v>36955.20970725402</v>
      </c>
      <c r="AB51" s="6">
        <f t="shared" si="31"/>
        <v>0.13773101878166485</v>
      </c>
      <c r="AC51" s="7">
        <f t="shared" si="32"/>
        <v>1.1377310187816649</v>
      </c>
      <c r="AD51" s="2">
        <f t="shared" si="45"/>
        <v>0</v>
      </c>
      <c r="AE51" s="2"/>
      <c r="AG51">
        <f t="shared" si="13"/>
        <v>1999</v>
      </c>
      <c r="AH51" s="6">
        <f t="shared" si="6"/>
        <v>0.32596463567909267</v>
      </c>
      <c r="AI51" s="7"/>
      <c r="AJ51" s="6">
        <f t="shared" ref="AJ51:AK64" si="49">U51/$Z51</f>
        <v>0.27331933291808352</v>
      </c>
      <c r="AK51" s="6">
        <f t="shared" si="49"/>
        <v>0.14149009690371603</v>
      </c>
      <c r="AL51" s="7"/>
      <c r="AM51" s="6">
        <f t="shared" si="7"/>
        <v>9.9877700473621295E-2</v>
      </c>
      <c r="AN51" s="6">
        <f t="shared" si="14"/>
        <v>0.15934823402548653</v>
      </c>
      <c r="AO51" s="6">
        <f t="shared" si="33"/>
        <v>1.0000000000000002</v>
      </c>
      <c r="AP51" s="7">
        <f t="shared" si="34"/>
        <v>0.84065176597451363</v>
      </c>
      <c r="AQ51" s="7">
        <f t="shared" si="35"/>
        <v>0</v>
      </c>
      <c r="AR51" s="7"/>
      <c r="AS51">
        <f t="shared" si="36"/>
        <v>1999</v>
      </c>
      <c r="AT51" s="2">
        <f>S51</f>
        <v>99507.083010199713</v>
      </c>
      <c r="AU51" s="2"/>
      <c r="AV51" s="2">
        <f t="shared" ref="AV51:AW53" si="50">U51</f>
        <v>83436.074260974114</v>
      </c>
      <c r="AW51" s="2">
        <f t="shared" si="50"/>
        <v>43192.620538076102</v>
      </c>
      <c r="AX51" s="2"/>
      <c r="AY51" s="2">
        <f>X51</f>
        <v>30489.622321118419</v>
      </c>
      <c r="AZ51" s="2">
        <f t="shared" si="17"/>
        <v>48644.166314756578</v>
      </c>
      <c r="BA51" s="2">
        <f t="shared" si="17"/>
        <v>305269.56644512492</v>
      </c>
      <c r="BB51" s="2">
        <f t="shared" si="18"/>
        <v>0</v>
      </c>
      <c r="BC51" s="2"/>
      <c r="BM51" s="24"/>
      <c r="BN51">
        <f t="shared" si="5"/>
        <v>1999</v>
      </c>
      <c r="BO51" s="1" t="b">
        <f t="shared" si="37"/>
        <v>0</v>
      </c>
      <c r="BQ51" s="1" t="b">
        <f>AND((U51/$Z51)&gt;0.15,(U51/$Z51)&lt;0.25)</f>
        <v>0</v>
      </c>
      <c r="BR51" s="1" t="b">
        <f>AND((V51/$Z51)&gt;0.05,(V51/$Z51)&lt;0.15)</f>
        <v>1</v>
      </c>
      <c r="BT51" s="1" t="b">
        <f t="shared" si="46"/>
        <v>0</v>
      </c>
      <c r="BU51" s="1" t="b">
        <f t="shared" si="39"/>
        <v>0</v>
      </c>
      <c r="BV51" s="1" t="b">
        <f t="shared" si="40"/>
        <v>1</v>
      </c>
      <c r="CH51" s="2"/>
    </row>
    <row r="52" spans="1:86" x14ac:dyDescent="0.3">
      <c r="A52">
        <f t="shared" si="8"/>
        <v>2000</v>
      </c>
      <c r="B52" s="2">
        <f t="shared" si="48"/>
        <v>90491.741289475613</v>
      </c>
      <c r="C52" s="2"/>
      <c r="D52" s="2">
        <f t="shared" ref="D52:D64" si="51">AV51*(1+(D16/100))</f>
        <v>98536.334980725209</v>
      </c>
      <c r="E52" s="2">
        <f t="shared" ref="E52:E64" si="52">AW51*(1+(E16/100))</f>
        <v>42041.537200736377</v>
      </c>
      <c r="F52" s="2"/>
      <c r="G52" s="2">
        <f t="shared" si="47"/>
        <v>25728.972691898991</v>
      </c>
      <c r="H52" s="2">
        <f t="shared" si="23"/>
        <v>54184.73685800736</v>
      </c>
      <c r="I52" s="2">
        <f t="shared" si="41"/>
        <v>310983.32302084356</v>
      </c>
      <c r="J52" s="2">
        <f t="shared" si="24"/>
        <v>-1535.7007391219377</v>
      </c>
      <c r="K52" s="6">
        <f t="shared" si="25"/>
        <v>-4.913943223825803E-3</v>
      </c>
      <c r="L52" s="7">
        <f t="shared" si="26"/>
        <v>0.99508605677617423</v>
      </c>
      <c r="N52">
        <f t="shared" si="27"/>
        <v>2000</v>
      </c>
      <c r="O52" s="2">
        <f t="shared" si="28"/>
        <v>7495.9388635450969</v>
      </c>
      <c r="P52" s="2"/>
      <c r="Q52" s="2"/>
      <c r="R52">
        <f t="shared" si="29"/>
        <v>2000</v>
      </c>
      <c r="S52" s="2">
        <f t="shared" ref="S52:S64" si="53">B52-($O52/5)</f>
        <v>88992.553516766595</v>
      </c>
      <c r="T52" s="2"/>
      <c r="U52" s="2">
        <f t="shared" ref="U52:V64" si="54">D52-($O52/5)</f>
        <v>97037.147208016191</v>
      </c>
      <c r="V52" s="2">
        <f t="shared" si="54"/>
        <v>40542.349428027359</v>
      </c>
      <c r="W52" s="2"/>
      <c r="X52" s="2">
        <f t="shared" ref="X52:Y64" si="55">G52-($O52/5)</f>
        <v>24229.784919189973</v>
      </c>
      <c r="Y52" s="2">
        <f t="shared" si="55"/>
        <v>52685.549085298342</v>
      </c>
      <c r="Z52" s="2">
        <f t="shared" si="44"/>
        <v>303487.38415729842</v>
      </c>
      <c r="AA52" s="2">
        <f t="shared" si="30"/>
        <v>-1782.1822878264938</v>
      </c>
      <c r="AB52" s="6">
        <f t="shared" si="31"/>
        <v>-5.8380607951852874E-3</v>
      </c>
      <c r="AC52" s="7">
        <f t="shared" si="32"/>
        <v>0.99416193920481466</v>
      </c>
      <c r="AD52" s="2">
        <f t="shared" si="45"/>
        <v>0</v>
      </c>
      <c r="AE52" s="2"/>
      <c r="AG52">
        <f t="shared" si="13"/>
        <v>2000</v>
      </c>
      <c r="AH52" s="6">
        <f t="shared" si="6"/>
        <v>0.29323312322808609</v>
      </c>
      <c r="AI52" s="7"/>
      <c r="AJ52" s="6">
        <f t="shared" si="49"/>
        <v>0.31974029983968477</v>
      </c>
      <c r="AK52" s="6">
        <f t="shared" si="49"/>
        <v>0.13358825290416071</v>
      </c>
      <c r="AL52" s="7"/>
      <c r="AM52" s="6">
        <f t="shared" si="7"/>
        <v>7.9837865374435477E-2</v>
      </c>
      <c r="AN52" s="6">
        <f t="shared" si="14"/>
        <v>0.17360045865363308</v>
      </c>
      <c r="AO52" s="6">
        <f t="shared" si="33"/>
        <v>1.0000000000000002</v>
      </c>
      <c r="AP52" s="7">
        <f t="shared" si="34"/>
        <v>0.82639954134636706</v>
      </c>
      <c r="AQ52" s="7">
        <f t="shared" si="35"/>
        <v>0</v>
      </c>
      <c r="AR52" s="7"/>
      <c r="AS52">
        <f t="shared" si="36"/>
        <v>2000</v>
      </c>
      <c r="AT52" s="2">
        <f>S52</f>
        <v>88992.553516766595</v>
      </c>
      <c r="AU52" s="2"/>
      <c r="AV52" s="2">
        <f t="shared" si="50"/>
        <v>97037.147208016191</v>
      </c>
      <c r="AW52" s="2">
        <f t="shared" si="50"/>
        <v>40542.349428027359</v>
      </c>
      <c r="AX52" s="2"/>
      <c r="AY52" s="2">
        <f>X52</f>
        <v>24229.784919189973</v>
      </c>
      <c r="AZ52" s="2">
        <f t="shared" si="17"/>
        <v>52685.549085298342</v>
      </c>
      <c r="BA52" s="2">
        <f t="shared" si="17"/>
        <v>303487.38415729842</v>
      </c>
      <c r="BB52" s="2">
        <f t="shared" si="18"/>
        <v>0</v>
      </c>
      <c r="BC52" s="2"/>
      <c r="BM52" s="24"/>
      <c r="BN52">
        <f t="shared" si="5"/>
        <v>2000</v>
      </c>
      <c r="BO52" s="1" t="b">
        <f t="shared" si="37"/>
        <v>0</v>
      </c>
      <c r="BQ52" s="1" t="b">
        <f t="shared" ref="BQ52:BQ64" si="56">AND((U52/$Z52)&gt;0.15,(U52/$Z52)&lt;0.25)</f>
        <v>0</v>
      </c>
      <c r="BR52" s="1" t="b">
        <f t="shared" ref="BR52:BR64" si="57">AND((V52/$Z52)&gt;0.05,(V52/$Z52)&lt;0.15)</f>
        <v>1</v>
      </c>
      <c r="BT52" s="1" t="b">
        <f t="shared" si="46"/>
        <v>0</v>
      </c>
      <c r="BU52" s="1" t="b">
        <f t="shared" si="39"/>
        <v>0</v>
      </c>
      <c r="BV52" s="1" t="b">
        <f t="shared" si="40"/>
        <v>1</v>
      </c>
      <c r="CH52" s="2"/>
    </row>
    <row r="53" spans="1:86" x14ac:dyDescent="0.3">
      <c r="A53">
        <f t="shared" si="8"/>
        <v>2001</v>
      </c>
      <c r="B53" s="2">
        <f t="shared" si="48"/>
        <v>78295.648584051247</v>
      </c>
      <c r="C53" s="2"/>
      <c r="D53" s="2">
        <f t="shared" si="51"/>
        <v>96552.931843448183</v>
      </c>
      <c r="E53" s="2">
        <f t="shared" si="52"/>
        <v>41799.162260296202</v>
      </c>
      <c r="F53" s="2"/>
      <c r="G53" s="2">
        <f t="shared" si="47"/>
        <v>19346.756364425619</v>
      </c>
      <c r="H53" s="2">
        <f t="shared" si="23"/>
        <v>57126.940873188993</v>
      </c>
      <c r="I53" s="2">
        <f t="shared" si="41"/>
        <v>293121.43992541026</v>
      </c>
      <c r="J53" s="2">
        <f t="shared" si="24"/>
        <v>-17861.883095433295</v>
      </c>
      <c r="K53" s="6">
        <f t="shared" si="25"/>
        <v>-5.7436787676990987E-2</v>
      </c>
      <c r="L53" s="7">
        <f t="shared" si="26"/>
        <v>0.94256321232300899</v>
      </c>
      <c r="N53">
        <f t="shared" si="27"/>
        <v>2001</v>
      </c>
      <c r="O53" s="2">
        <f t="shared" si="28"/>
        <v>7615.8738853618188</v>
      </c>
      <c r="P53" s="2"/>
      <c r="Q53" s="2"/>
      <c r="R53">
        <f t="shared" si="29"/>
        <v>2001</v>
      </c>
      <c r="S53" s="2">
        <f t="shared" si="53"/>
        <v>76772.473806978887</v>
      </c>
      <c r="T53" s="2"/>
      <c r="U53" s="2">
        <f t="shared" si="54"/>
        <v>95029.757066375823</v>
      </c>
      <c r="V53" s="2">
        <f t="shared" si="54"/>
        <v>40275.987483223835</v>
      </c>
      <c r="W53" s="2"/>
      <c r="X53" s="2">
        <f t="shared" si="55"/>
        <v>17823.581587353256</v>
      </c>
      <c r="Y53" s="2">
        <f t="shared" si="55"/>
        <v>55603.766096116626</v>
      </c>
      <c r="Z53" s="2">
        <f t="shared" si="44"/>
        <v>285505.56604004843</v>
      </c>
      <c r="AA53" s="2">
        <f t="shared" si="30"/>
        <v>-17981.81811724999</v>
      </c>
      <c r="AB53" s="6">
        <f t="shared" si="31"/>
        <v>-5.9250628052235473E-2</v>
      </c>
      <c r="AC53" s="7">
        <f t="shared" si="32"/>
        <v>0.94074937194776453</v>
      </c>
      <c r="AD53" s="2">
        <f t="shared" si="45"/>
        <v>0</v>
      </c>
      <c r="AE53" s="2"/>
      <c r="AG53">
        <f t="shared" si="13"/>
        <v>2001</v>
      </c>
      <c r="AH53" s="6">
        <f t="shared" si="6"/>
        <v>0.26890009491517186</v>
      </c>
      <c r="AI53" s="7"/>
      <c r="AJ53" s="6">
        <f t="shared" si="49"/>
        <v>0.3328473009631126</v>
      </c>
      <c r="AK53" s="6">
        <f t="shared" si="49"/>
        <v>0.14106900976345324</v>
      </c>
      <c r="AL53" s="7"/>
      <c r="AM53" s="6">
        <f t="shared" si="7"/>
        <v>6.2428140489748304E-2</v>
      </c>
      <c r="AN53" s="6">
        <f t="shared" si="14"/>
        <v>0.19475545386851398</v>
      </c>
      <c r="AO53" s="6">
        <f t="shared" si="33"/>
        <v>1</v>
      </c>
      <c r="AP53" s="7">
        <f t="shared" si="34"/>
        <v>0.80524454613148599</v>
      </c>
      <c r="AQ53" s="7">
        <f t="shared" si="35"/>
        <v>0</v>
      </c>
      <c r="AR53" s="7"/>
      <c r="AS53">
        <f t="shared" si="36"/>
        <v>2001</v>
      </c>
      <c r="AT53" s="2">
        <f>S53</f>
        <v>76772.473806978887</v>
      </c>
      <c r="AU53" s="2"/>
      <c r="AV53" s="2">
        <f t="shared" si="50"/>
        <v>95029.757066375823</v>
      </c>
      <c r="AW53" s="2">
        <f t="shared" si="50"/>
        <v>40275.987483223835</v>
      </c>
      <c r="AX53" s="2"/>
      <c r="AY53" s="2">
        <f>X53</f>
        <v>17823.581587353256</v>
      </c>
      <c r="AZ53" s="2">
        <f t="shared" si="17"/>
        <v>55603.766096116626</v>
      </c>
      <c r="BA53" s="2">
        <f t="shared" si="17"/>
        <v>285505.56604004843</v>
      </c>
      <c r="BB53" s="2">
        <f t="shared" si="18"/>
        <v>0</v>
      </c>
      <c r="BC53" s="2"/>
      <c r="BM53" s="24"/>
      <c r="BN53">
        <f t="shared" si="5"/>
        <v>2001</v>
      </c>
      <c r="BO53" s="1" t="b">
        <f t="shared" si="37"/>
        <v>0</v>
      </c>
      <c r="BQ53" s="1" t="b">
        <f t="shared" si="56"/>
        <v>0</v>
      </c>
      <c r="BR53" s="1" t="b">
        <f t="shared" si="57"/>
        <v>1</v>
      </c>
      <c r="BT53" s="1" t="b">
        <f t="shared" si="46"/>
        <v>0</v>
      </c>
      <c r="BU53" s="1" t="b">
        <f t="shared" si="39"/>
        <v>0</v>
      </c>
      <c r="BV53" s="1" t="b">
        <f t="shared" si="40"/>
        <v>1</v>
      </c>
      <c r="CH53" s="2"/>
    </row>
    <row r="54" spans="1:86" x14ac:dyDescent="0.3">
      <c r="A54">
        <f t="shared" si="8"/>
        <v>2002</v>
      </c>
      <c r="B54" s="2">
        <f t="shared" si="48"/>
        <v>59767.370858733062</v>
      </c>
      <c r="C54" s="2"/>
      <c r="D54" s="2">
        <f t="shared" si="51"/>
        <v>81147.810154119637</v>
      </c>
      <c r="E54" s="2">
        <f t="shared" si="52"/>
        <v>32211.929269332759</v>
      </c>
      <c r="F54" s="2"/>
      <c r="G54" s="2">
        <f t="shared" si="47"/>
        <v>15135.250776532765</v>
      </c>
      <c r="H54" s="2">
        <f t="shared" si="23"/>
        <v>60196.637175655858</v>
      </c>
      <c r="I54" s="2">
        <f t="shared" si="41"/>
        <v>248458.9982343741</v>
      </c>
      <c r="J54" s="2">
        <f t="shared" si="24"/>
        <v>-44662.441691036162</v>
      </c>
      <c r="K54" s="6">
        <f t="shared" si="25"/>
        <v>-0.15236838936927058</v>
      </c>
      <c r="L54" s="7">
        <f t="shared" si="26"/>
        <v>0.84763161063072945</v>
      </c>
      <c r="N54">
        <f t="shared" si="27"/>
        <v>2002</v>
      </c>
      <c r="O54" s="2">
        <f t="shared" si="28"/>
        <v>7806.2707324958637</v>
      </c>
      <c r="P54" s="2"/>
      <c r="Q54" s="2"/>
      <c r="R54">
        <f t="shared" si="29"/>
        <v>2002</v>
      </c>
      <c r="S54" s="2">
        <f t="shared" si="53"/>
        <v>58206.116712233888</v>
      </c>
      <c r="T54" s="2"/>
      <c r="U54" s="2">
        <f t="shared" si="54"/>
        <v>79586.556007620471</v>
      </c>
      <c r="V54" s="2">
        <f t="shared" si="54"/>
        <v>30650.675122833585</v>
      </c>
      <c r="W54" s="2"/>
      <c r="X54" s="2">
        <f t="shared" si="55"/>
        <v>13573.996630033591</v>
      </c>
      <c r="Y54" s="2">
        <f t="shared" si="55"/>
        <v>58635.383029156685</v>
      </c>
      <c r="Z54" s="2">
        <f t="shared" si="44"/>
        <v>240652.72750187822</v>
      </c>
      <c r="AA54" s="2">
        <f t="shared" si="30"/>
        <v>-44852.83853817021</v>
      </c>
      <c r="AB54" s="6">
        <f t="shared" si="31"/>
        <v>-0.15709969917671801</v>
      </c>
      <c r="AC54" s="7">
        <f t="shared" si="32"/>
        <v>0.84290030082328204</v>
      </c>
      <c r="AD54" s="2">
        <f t="shared" si="45"/>
        <v>0</v>
      </c>
      <c r="AE54" s="2"/>
      <c r="AG54">
        <f t="shared" si="13"/>
        <v>2002</v>
      </c>
      <c r="AH54" s="6">
        <f t="shared" si="6"/>
        <v>0.24186767927564673</v>
      </c>
      <c r="AI54" s="7"/>
      <c r="AJ54" s="6">
        <f t="shared" si="49"/>
        <v>0.33071121542555265</v>
      </c>
      <c r="AK54" s="6">
        <f t="shared" si="49"/>
        <v>0.12736475269159112</v>
      </c>
      <c r="AL54" s="7"/>
      <c r="AM54" s="6">
        <f t="shared" si="7"/>
        <v>5.6404914961654236E-2</v>
      </c>
      <c r="AN54" s="6">
        <f t="shared" si="14"/>
        <v>0.24365143764555527</v>
      </c>
      <c r="AO54" s="6">
        <f t="shared" si="33"/>
        <v>1</v>
      </c>
      <c r="AP54" s="7">
        <f t="shared" si="34"/>
        <v>0.7563485623544447</v>
      </c>
      <c r="AQ54" s="7">
        <f t="shared" si="35"/>
        <v>0</v>
      </c>
      <c r="AR54" s="7"/>
      <c r="AS54">
        <f t="shared" si="36"/>
        <v>2002</v>
      </c>
      <c r="AT54" s="40">
        <v>0</v>
      </c>
      <c r="AU54" s="40"/>
      <c r="AV54" s="40">
        <v>0</v>
      </c>
      <c r="AW54" s="40">
        <v>0</v>
      </c>
      <c r="AX54" s="40"/>
      <c r="AY54" s="40">
        <v>0</v>
      </c>
      <c r="AZ54" s="40">
        <f>Z54</f>
        <v>240652.72750187822</v>
      </c>
      <c r="BA54" s="2">
        <f t="shared" si="17"/>
        <v>240652.72750187822</v>
      </c>
      <c r="BB54" s="2">
        <f t="shared" si="18"/>
        <v>0</v>
      </c>
      <c r="BC54" s="2"/>
      <c r="BM54" s="24"/>
      <c r="BN54">
        <f t="shared" si="5"/>
        <v>2002</v>
      </c>
      <c r="BO54" s="28" t="b">
        <f t="shared" si="37"/>
        <v>1</v>
      </c>
      <c r="BQ54" s="1" t="b">
        <f t="shared" si="56"/>
        <v>0</v>
      </c>
      <c r="BR54" s="1" t="b">
        <f t="shared" si="57"/>
        <v>1</v>
      </c>
      <c r="BT54" s="28" t="b">
        <f t="shared" si="46"/>
        <v>0</v>
      </c>
      <c r="BU54" s="28" t="b">
        <f t="shared" si="39"/>
        <v>0</v>
      </c>
      <c r="BV54" s="1" t="b">
        <f t="shared" si="40"/>
        <v>1</v>
      </c>
      <c r="CH54" s="2"/>
    </row>
    <row r="55" spans="1:86" x14ac:dyDescent="0.3">
      <c r="A55">
        <f t="shared" si="8"/>
        <v>2003</v>
      </c>
      <c r="B55" s="2">
        <f t="shared" si="48"/>
        <v>0</v>
      </c>
      <c r="C55" s="2"/>
      <c r="D55" s="2">
        <f t="shared" si="51"/>
        <v>0</v>
      </c>
      <c r="E55" s="2">
        <f t="shared" si="52"/>
        <v>0</v>
      </c>
      <c r="F55" s="2"/>
      <c r="G55" s="2">
        <f t="shared" si="47"/>
        <v>0</v>
      </c>
      <c r="H55" s="2">
        <f t="shared" si="23"/>
        <v>250206.64078370281</v>
      </c>
      <c r="I55" s="2">
        <f t="shared" si="41"/>
        <v>250206.64078370281</v>
      </c>
      <c r="J55" s="2">
        <f t="shared" si="24"/>
        <v>1747.6425493287097</v>
      </c>
      <c r="K55" s="6">
        <f t="shared" si="25"/>
        <v>7.0339273753335322E-3</v>
      </c>
      <c r="L55" s="7">
        <f t="shared" si="26"/>
        <v>1.0070339273753335</v>
      </c>
      <c r="N55">
        <f t="shared" si="27"/>
        <v>2003</v>
      </c>
      <c r="O55" s="2">
        <f t="shared" si="28"/>
        <v>7962.3961471457815</v>
      </c>
      <c r="P55" s="2"/>
      <c r="Q55" s="2"/>
      <c r="R55">
        <f t="shared" si="29"/>
        <v>2003</v>
      </c>
      <c r="S55" s="40">
        <v>0</v>
      </c>
      <c r="T55" s="40"/>
      <c r="U55" s="40">
        <v>0</v>
      </c>
      <c r="V55" s="40">
        <v>0</v>
      </c>
      <c r="W55" s="40"/>
      <c r="X55" s="40">
        <v>0</v>
      </c>
      <c r="Y55" s="40">
        <f>H55-($O55)</f>
        <v>242244.24463655704</v>
      </c>
      <c r="Z55" s="2">
        <f t="shared" si="44"/>
        <v>242244.24463655704</v>
      </c>
      <c r="AA55" s="2">
        <f t="shared" si="30"/>
        <v>1591.517134678812</v>
      </c>
      <c r="AB55" s="6">
        <f t="shared" si="31"/>
        <v>6.6133351206933266E-3</v>
      </c>
      <c r="AC55" s="7">
        <f t="shared" si="32"/>
        <v>1.0066133351206934</v>
      </c>
      <c r="AD55" s="2">
        <f t="shared" si="45"/>
        <v>0</v>
      </c>
      <c r="AE55" s="2"/>
      <c r="AG55">
        <f t="shared" si="13"/>
        <v>2003</v>
      </c>
      <c r="AH55" s="38">
        <f t="shared" ref="AH55:AH64" si="58">S55/$Z55</f>
        <v>0</v>
      </c>
      <c r="AI55" s="61"/>
      <c r="AJ55" s="38">
        <f t="shared" si="49"/>
        <v>0</v>
      </c>
      <c r="AK55" s="38">
        <f t="shared" si="49"/>
        <v>0</v>
      </c>
      <c r="AL55" s="61"/>
      <c r="AM55" s="38">
        <f t="shared" ref="AM55:AM64" si="59">X55/$Z55</f>
        <v>0</v>
      </c>
      <c r="AN55" s="38">
        <f t="shared" si="14"/>
        <v>1</v>
      </c>
      <c r="AO55" s="6">
        <f t="shared" si="33"/>
        <v>1</v>
      </c>
      <c r="AP55" s="7">
        <f t="shared" si="34"/>
        <v>0</v>
      </c>
      <c r="AQ55" s="7">
        <f t="shared" si="35"/>
        <v>0</v>
      </c>
      <c r="AR55" s="7"/>
      <c r="AS55">
        <f t="shared" si="36"/>
        <v>2003</v>
      </c>
      <c r="AT55" s="40">
        <f>$Z55*AT$39</f>
        <v>48448.84892731141</v>
      </c>
      <c r="AU55" s="40"/>
      <c r="AV55" s="40">
        <f>$Z55*AV$39</f>
        <v>48448.84892731141</v>
      </c>
      <c r="AW55" s="40">
        <f>$Z55*AW$39</f>
        <v>24224.424463655705</v>
      </c>
      <c r="AX55" s="40"/>
      <c r="AY55" s="40">
        <f>$Z55*AY$39</f>
        <v>48448.84892731141</v>
      </c>
      <c r="AZ55" s="40">
        <f>$Z55*AZ$39</f>
        <v>72673.273390967108</v>
      </c>
      <c r="BA55" s="2">
        <f t="shared" si="17"/>
        <v>242244.24463655704</v>
      </c>
      <c r="BB55" s="2">
        <f t="shared" si="18"/>
        <v>0</v>
      </c>
      <c r="BC55" s="2"/>
      <c r="BM55" s="24"/>
      <c r="BN55">
        <f t="shared" si="5"/>
        <v>2003</v>
      </c>
      <c r="BO55" s="1" t="b">
        <f t="shared" si="37"/>
        <v>0</v>
      </c>
      <c r="BQ55" s="1" t="b">
        <f t="shared" si="56"/>
        <v>0</v>
      </c>
      <c r="BR55" s="1" t="b">
        <f t="shared" si="57"/>
        <v>0</v>
      </c>
      <c r="BT55" s="1" t="b">
        <f t="shared" si="46"/>
        <v>0</v>
      </c>
      <c r="BU55" s="28" t="b">
        <f t="shared" si="39"/>
        <v>0</v>
      </c>
      <c r="BV55" s="1" t="b">
        <f t="shared" si="40"/>
        <v>1</v>
      </c>
      <c r="CH55" s="2"/>
    </row>
    <row r="56" spans="1:86" x14ac:dyDescent="0.3">
      <c r="A56">
        <f t="shared" si="8"/>
        <v>2004</v>
      </c>
      <c r="B56" s="2">
        <f t="shared" si="48"/>
        <v>53652.255302104655</v>
      </c>
      <c r="C56" s="2"/>
      <c r="D56" s="2">
        <f t="shared" si="51"/>
        <v>58309.643149487099</v>
      </c>
      <c r="E56" s="2">
        <f t="shared" si="52"/>
        <v>29044.358199189282</v>
      </c>
      <c r="F56" s="2"/>
      <c r="G56" s="2">
        <f t="shared" si="47"/>
        <v>58544.135578295289</v>
      </c>
      <c r="H56" s="2">
        <f t="shared" si="23"/>
        <v>75754.620182744111</v>
      </c>
      <c r="I56" s="2">
        <f t="shared" si="41"/>
        <v>275305.01241182041</v>
      </c>
      <c r="J56" s="2">
        <f>I56-I55</f>
        <v>25098.371628117602</v>
      </c>
      <c r="K56" s="6">
        <f>(J56/I55)</f>
        <v>0.10031057349039148</v>
      </c>
      <c r="L56" s="7">
        <f t="shared" si="26"/>
        <v>1.1003105734903915</v>
      </c>
      <c r="N56">
        <f t="shared" si="27"/>
        <v>2004</v>
      </c>
      <c r="O56" s="2">
        <f t="shared" si="28"/>
        <v>8225.1552200015922</v>
      </c>
      <c r="P56" s="2"/>
      <c r="Q56" s="2"/>
      <c r="R56">
        <f t="shared" si="29"/>
        <v>2004</v>
      </c>
      <c r="S56" s="2">
        <f t="shared" si="53"/>
        <v>52007.224258104339</v>
      </c>
      <c r="T56" s="2"/>
      <c r="U56" s="2">
        <f t="shared" si="54"/>
        <v>56664.612105486784</v>
      </c>
      <c r="V56" s="2">
        <f t="shared" si="54"/>
        <v>27399.327155188963</v>
      </c>
      <c r="W56" s="2"/>
      <c r="X56" s="2">
        <f t="shared" si="55"/>
        <v>56899.104534294973</v>
      </c>
      <c r="Y56" s="2">
        <f t="shared" si="55"/>
        <v>74109.589138743788</v>
      </c>
      <c r="Z56" s="2">
        <f t="shared" si="44"/>
        <v>267079.85719181888</v>
      </c>
      <c r="AA56" s="2">
        <f>Z56-Z55</f>
        <v>24835.612555261847</v>
      </c>
      <c r="AB56" s="6">
        <f>(AA56/Z55)</f>
        <v>0.10252302420031947</v>
      </c>
      <c r="AC56" s="7">
        <f t="shared" si="32"/>
        <v>1.1025230242003194</v>
      </c>
      <c r="AD56" s="2">
        <f t="shared" si="45"/>
        <v>0</v>
      </c>
      <c r="AE56" s="2"/>
      <c r="AG56">
        <f t="shared" si="13"/>
        <v>2004</v>
      </c>
      <c r="AH56" s="6">
        <f t="shared" si="58"/>
        <v>0.19472537092436865</v>
      </c>
      <c r="AI56" s="7"/>
      <c r="AJ56" s="6">
        <f t="shared" si="49"/>
        <v>0.21216355550463623</v>
      </c>
      <c r="AK56" s="6">
        <f t="shared" si="49"/>
        <v>0.10258851956593097</v>
      </c>
      <c r="AL56" s="7"/>
      <c r="AM56" s="6">
        <f t="shared" si="59"/>
        <v>0.21304154170424608</v>
      </c>
      <c r="AN56" s="6">
        <f t="shared" si="14"/>
        <v>0.2774810123008179</v>
      </c>
      <c r="AO56" s="6">
        <f t="shared" si="33"/>
        <v>0.99999999999999978</v>
      </c>
      <c r="AP56" s="7">
        <f t="shared" si="34"/>
        <v>0.72251898769918188</v>
      </c>
      <c r="AQ56" s="7">
        <f t="shared" si="35"/>
        <v>0</v>
      </c>
      <c r="AR56" s="7"/>
      <c r="AS56">
        <f t="shared" si="36"/>
        <v>2004</v>
      </c>
      <c r="AT56" s="2">
        <f>S56</f>
        <v>52007.224258104339</v>
      </c>
      <c r="AU56" s="2"/>
      <c r="AV56" s="2">
        <f t="shared" ref="AV56:AW59" si="60">U56</f>
        <v>56664.612105486784</v>
      </c>
      <c r="AW56" s="2">
        <f t="shared" si="60"/>
        <v>27399.327155188963</v>
      </c>
      <c r="AX56" s="2"/>
      <c r="AY56" s="2">
        <f t="shared" ref="AY56:BA64" si="61">X56</f>
        <v>56899.104534294973</v>
      </c>
      <c r="AZ56" s="2">
        <f t="shared" si="61"/>
        <v>74109.589138743788</v>
      </c>
      <c r="BA56" s="2">
        <f t="shared" si="61"/>
        <v>267079.85719181888</v>
      </c>
      <c r="BB56" s="2">
        <f t="shared" si="18"/>
        <v>0</v>
      </c>
      <c r="BC56" s="2"/>
      <c r="BM56" s="24"/>
      <c r="BN56">
        <f t="shared" si="5"/>
        <v>2004</v>
      </c>
      <c r="BO56" s="1" t="b">
        <f t="shared" si="37"/>
        <v>1</v>
      </c>
      <c r="BQ56" s="1" t="b">
        <f t="shared" si="56"/>
        <v>1</v>
      </c>
      <c r="BR56" s="1" t="b">
        <f t="shared" si="57"/>
        <v>1</v>
      </c>
      <c r="BT56" s="1" t="b">
        <f t="shared" si="46"/>
        <v>1</v>
      </c>
      <c r="BU56" s="1" t="b">
        <f t="shared" si="39"/>
        <v>1</v>
      </c>
      <c r="BV56" s="1" t="b">
        <f t="shared" si="40"/>
        <v>1</v>
      </c>
      <c r="CH56" s="2"/>
    </row>
    <row r="57" spans="1:86" x14ac:dyDescent="0.3">
      <c r="A57">
        <f t="shared" si="8"/>
        <v>2005</v>
      </c>
      <c r="B57" s="2">
        <f t="shared" si="48"/>
        <v>54487.96885521592</v>
      </c>
      <c r="C57" s="2"/>
      <c r="D57" s="2">
        <f t="shared" si="51"/>
        <v>64558.559217902148</v>
      </c>
      <c r="E57" s="2">
        <f t="shared" si="52"/>
        <v>29416.73961362553</v>
      </c>
      <c r="F57" s="2"/>
      <c r="G57" s="2">
        <f t="shared" si="47"/>
        <v>65758.864101330037</v>
      </c>
      <c r="H57" s="2">
        <f t="shared" si="23"/>
        <v>75888.219278073637</v>
      </c>
      <c r="I57" s="2">
        <f t="shared" si="41"/>
        <v>290110.35106614727</v>
      </c>
      <c r="J57" s="2">
        <f t="shared" si="24"/>
        <v>14805.338654326857</v>
      </c>
      <c r="K57" s="6">
        <f t="shared" si="25"/>
        <v>5.3777948046147453E-2</v>
      </c>
      <c r="L57" s="7">
        <f t="shared" si="26"/>
        <v>1.0537779480461476</v>
      </c>
      <c r="N57">
        <f t="shared" si="27"/>
        <v>2005</v>
      </c>
      <c r="O57" s="2">
        <f t="shared" si="28"/>
        <v>8496.5853422616437</v>
      </c>
      <c r="P57" s="2"/>
      <c r="Q57" s="2"/>
      <c r="R57">
        <f t="shared" si="29"/>
        <v>2005</v>
      </c>
      <c r="S57" s="2">
        <f t="shared" si="53"/>
        <v>52788.651786763592</v>
      </c>
      <c r="T57" s="2"/>
      <c r="U57" s="2">
        <f t="shared" si="54"/>
        <v>62859.242149449819</v>
      </c>
      <c r="V57" s="2">
        <f t="shared" si="54"/>
        <v>27717.422545173202</v>
      </c>
      <c r="W57" s="2"/>
      <c r="X57" s="2">
        <f t="shared" si="55"/>
        <v>64059.547032877708</v>
      </c>
      <c r="Y57" s="2">
        <f t="shared" si="55"/>
        <v>74188.902209621301</v>
      </c>
      <c r="Z57" s="2">
        <f t="shared" si="44"/>
        <v>281613.76572388562</v>
      </c>
      <c r="AA57" s="2">
        <f t="shared" ref="AA57:AA64" si="62">Z57-Z56</f>
        <v>14533.908532066736</v>
      </c>
      <c r="AB57" s="6">
        <f t="shared" ref="AB57:AB64" si="63">(AA57/Z56)</f>
        <v>5.4417838488015839E-2</v>
      </c>
      <c r="AC57" s="7">
        <f t="shared" si="32"/>
        <v>1.0544178384880158</v>
      </c>
      <c r="AD57" s="2">
        <f t="shared" si="45"/>
        <v>0</v>
      </c>
      <c r="AE57" s="2"/>
      <c r="AG57">
        <f t="shared" si="13"/>
        <v>2005</v>
      </c>
      <c r="AH57" s="6">
        <f t="shared" si="58"/>
        <v>0.18745053762223179</v>
      </c>
      <c r="AI57" s="7"/>
      <c r="AJ57" s="6">
        <f t="shared" si="49"/>
        <v>0.22321082915769658</v>
      </c>
      <c r="AK57" s="6">
        <f t="shared" si="49"/>
        <v>9.8423535773991086E-2</v>
      </c>
      <c r="AL57" s="7"/>
      <c r="AM57" s="6">
        <f t="shared" si="59"/>
        <v>0.22747306712160617</v>
      </c>
      <c r="AN57" s="6">
        <f t="shared" si="14"/>
        <v>0.26344203032447439</v>
      </c>
      <c r="AO57" s="6">
        <f t="shared" si="33"/>
        <v>1</v>
      </c>
      <c r="AP57" s="7">
        <f t="shared" si="34"/>
        <v>0.73655796967552567</v>
      </c>
      <c r="AQ57" s="7">
        <f t="shared" si="35"/>
        <v>0</v>
      </c>
      <c r="AR57" s="7"/>
      <c r="AS57">
        <f t="shared" si="36"/>
        <v>2005</v>
      </c>
      <c r="AT57" s="2">
        <f>S57</f>
        <v>52788.651786763592</v>
      </c>
      <c r="AU57" s="2"/>
      <c r="AV57" s="2">
        <f t="shared" si="60"/>
        <v>62859.242149449819</v>
      </c>
      <c r="AW57" s="2">
        <f t="shared" si="60"/>
        <v>27717.422545173202</v>
      </c>
      <c r="AX57" s="2"/>
      <c r="AY57" s="2">
        <f t="shared" si="61"/>
        <v>64059.547032877708</v>
      </c>
      <c r="AZ57" s="2">
        <f t="shared" si="61"/>
        <v>74188.902209621301</v>
      </c>
      <c r="BA57" s="2">
        <f t="shared" si="61"/>
        <v>281613.76572388562</v>
      </c>
      <c r="BB57" s="2">
        <f t="shared" si="18"/>
        <v>0</v>
      </c>
      <c r="BC57" s="2"/>
      <c r="BM57" s="24"/>
      <c r="BN57">
        <f t="shared" si="5"/>
        <v>2005</v>
      </c>
      <c r="BO57" s="1" t="b">
        <f t="shared" si="37"/>
        <v>1</v>
      </c>
      <c r="BQ57" s="1" t="b">
        <f t="shared" si="56"/>
        <v>1</v>
      </c>
      <c r="BR57" s="1" t="b">
        <f t="shared" si="57"/>
        <v>1</v>
      </c>
      <c r="BT57" s="1" t="b">
        <f t="shared" si="46"/>
        <v>1</v>
      </c>
      <c r="BU57" s="1" t="b">
        <f t="shared" si="39"/>
        <v>1</v>
      </c>
      <c r="BV57" s="1" t="b">
        <f t="shared" si="40"/>
        <v>1</v>
      </c>
      <c r="CH57" s="2"/>
    </row>
    <row r="58" spans="1:86" x14ac:dyDescent="0.3">
      <c r="A58">
        <f t="shared" si="8"/>
        <v>2006</v>
      </c>
      <c r="B58" s="2">
        <f t="shared" si="48"/>
        <v>61044.796926213421</v>
      </c>
      <c r="C58" s="2"/>
      <c r="D58" s="2">
        <f t="shared" si="51"/>
        <v>71406.2133045105</v>
      </c>
      <c r="E58" s="2">
        <f t="shared" si="52"/>
        <v>32056.862218845519</v>
      </c>
      <c r="F58" s="2"/>
      <c r="G58" s="2">
        <f t="shared" si="47"/>
        <v>81123.088576025344</v>
      </c>
      <c r="H58" s="2">
        <f t="shared" si="23"/>
        <v>77356.768333972126</v>
      </c>
      <c r="I58" s="2">
        <f t="shared" si="41"/>
        <v>322987.72935956693</v>
      </c>
      <c r="J58" s="2">
        <f t="shared" si="24"/>
        <v>32877.378293419664</v>
      </c>
      <c r="K58" s="6">
        <f t="shared" si="25"/>
        <v>0.11332714662746861</v>
      </c>
      <c r="L58" s="7">
        <f t="shared" si="26"/>
        <v>1.1133271466274686</v>
      </c>
      <c r="N58">
        <f t="shared" si="27"/>
        <v>2006</v>
      </c>
      <c r="O58" s="2">
        <f t="shared" si="28"/>
        <v>8708.9999758181839</v>
      </c>
      <c r="P58" s="2"/>
      <c r="Q58" s="2"/>
      <c r="R58">
        <f t="shared" si="29"/>
        <v>2006</v>
      </c>
      <c r="S58" s="2">
        <f t="shared" si="53"/>
        <v>59302.996931049784</v>
      </c>
      <c r="T58" s="2"/>
      <c r="U58" s="2">
        <f t="shared" si="54"/>
        <v>69664.41330934687</v>
      </c>
      <c r="V58" s="2">
        <f t="shared" si="54"/>
        <v>30315.062223681882</v>
      </c>
      <c r="W58" s="2"/>
      <c r="X58" s="2">
        <f t="shared" si="55"/>
        <v>79381.288580861714</v>
      </c>
      <c r="Y58" s="2">
        <f t="shared" si="55"/>
        <v>75614.968338808496</v>
      </c>
      <c r="Z58" s="2">
        <f t="shared" si="44"/>
        <v>314278.72938374878</v>
      </c>
      <c r="AA58" s="2">
        <f t="shared" si="62"/>
        <v>32664.963659863162</v>
      </c>
      <c r="AB58" s="6">
        <f t="shared" si="63"/>
        <v>0.11599207011737572</v>
      </c>
      <c r="AC58" s="7">
        <f t="shared" si="32"/>
        <v>1.1159920701173758</v>
      </c>
      <c r="AD58" s="2">
        <f t="shared" si="45"/>
        <v>0</v>
      </c>
      <c r="AE58" s="2"/>
      <c r="AG58">
        <f t="shared" si="13"/>
        <v>2006</v>
      </c>
      <c r="AH58" s="6">
        <f t="shared" si="58"/>
        <v>0.18869554757120741</v>
      </c>
      <c r="AI58" s="7"/>
      <c r="AJ58" s="6">
        <f t="shared" si="49"/>
        <v>0.22166442331604128</v>
      </c>
      <c r="AK58" s="6">
        <f t="shared" si="49"/>
        <v>9.6459159941001918E-2</v>
      </c>
      <c r="AL58" s="7"/>
      <c r="AM58" s="6">
        <f t="shared" si="59"/>
        <v>0.25258244086870263</v>
      </c>
      <c r="AN58" s="6">
        <f t="shared" si="14"/>
        <v>0.2405984283030467</v>
      </c>
      <c r="AO58" s="6">
        <f t="shared" si="33"/>
        <v>0.99999999999999989</v>
      </c>
      <c r="AP58" s="7">
        <f t="shared" si="34"/>
        <v>0.75940157169695321</v>
      </c>
      <c r="AQ58" s="7">
        <f t="shared" si="35"/>
        <v>0</v>
      </c>
      <c r="AR58" s="7"/>
      <c r="AS58">
        <f t="shared" si="36"/>
        <v>2006</v>
      </c>
      <c r="AT58" s="2">
        <f>S58</f>
        <v>59302.996931049784</v>
      </c>
      <c r="AU58" s="2"/>
      <c r="AV58" s="2">
        <f t="shared" si="60"/>
        <v>69664.41330934687</v>
      </c>
      <c r="AW58" s="2">
        <f t="shared" si="60"/>
        <v>30315.062223681882</v>
      </c>
      <c r="AX58" s="2"/>
      <c r="AY58" s="2">
        <f t="shared" si="61"/>
        <v>79381.288580861714</v>
      </c>
      <c r="AZ58" s="2">
        <f t="shared" si="61"/>
        <v>75614.968338808496</v>
      </c>
      <c r="BA58" s="2">
        <f t="shared" si="61"/>
        <v>314278.72938374878</v>
      </c>
      <c r="BB58" s="2">
        <f t="shared" si="18"/>
        <v>0</v>
      </c>
      <c r="BC58" s="2"/>
      <c r="BM58" s="24"/>
      <c r="BN58">
        <f t="shared" si="5"/>
        <v>2006</v>
      </c>
      <c r="BO58" s="1" t="b">
        <f t="shared" si="37"/>
        <v>1</v>
      </c>
      <c r="BQ58" s="1" t="b">
        <f t="shared" si="56"/>
        <v>1</v>
      </c>
      <c r="BR58" s="1" t="b">
        <f t="shared" si="57"/>
        <v>1</v>
      </c>
      <c r="BT58" s="28" t="b">
        <f t="shared" si="46"/>
        <v>0</v>
      </c>
      <c r="BU58" s="28" t="b">
        <f t="shared" si="39"/>
        <v>0</v>
      </c>
      <c r="BV58" s="1" t="b">
        <f t="shared" si="40"/>
        <v>1</v>
      </c>
      <c r="CH58" s="2"/>
    </row>
    <row r="59" spans="1:86" x14ac:dyDescent="0.3">
      <c r="A59">
        <f t="shared" si="8"/>
        <v>2007</v>
      </c>
      <c r="B59" s="2">
        <f t="shared" si="48"/>
        <v>62499.428465633369</v>
      </c>
      <c r="C59" s="2"/>
      <c r="D59" s="2">
        <f t="shared" si="51"/>
        <v>73858.907634702657</v>
      </c>
      <c r="E59" s="2">
        <f t="shared" si="52"/>
        <v>30665.504342987646</v>
      </c>
      <c r="F59" s="2"/>
      <c r="G59" s="2">
        <f t="shared" si="47"/>
        <v>91702.852194383056</v>
      </c>
      <c r="H59" s="2">
        <f t="shared" si="23"/>
        <v>80847.524147854041</v>
      </c>
      <c r="I59" s="2">
        <f t="shared" si="41"/>
        <v>339574.21678556071</v>
      </c>
      <c r="J59" s="2">
        <f t="shared" si="24"/>
        <v>16586.487425993779</v>
      </c>
      <c r="K59" s="6">
        <f t="shared" si="25"/>
        <v>5.1353305151505706E-2</v>
      </c>
      <c r="L59" s="7">
        <f t="shared" si="26"/>
        <v>1.0513533051515056</v>
      </c>
      <c r="N59">
        <f t="shared" si="27"/>
        <v>2007</v>
      </c>
      <c r="O59" s="2">
        <f t="shared" si="28"/>
        <v>9066.0689748267287</v>
      </c>
      <c r="P59" s="2"/>
      <c r="Q59" s="2"/>
      <c r="R59">
        <f t="shared" si="29"/>
        <v>2007</v>
      </c>
      <c r="S59" s="2">
        <f t="shared" si="53"/>
        <v>60686.214670668021</v>
      </c>
      <c r="T59" s="2"/>
      <c r="U59" s="2">
        <f t="shared" si="54"/>
        <v>72045.693839737316</v>
      </c>
      <c r="V59" s="2">
        <f t="shared" si="54"/>
        <v>28852.290548022302</v>
      </c>
      <c r="W59" s="2"/>
      <c r="X59" s="2">
        <f t="shared" si="55"/>
        <v>89889.638399417716</v>
      </c>
      <c r="Y59" s="2">
        <f t="shared" si="55"/>
        <v>79034.3103528887</v>
      </c>
      <c r="Z59" s="2">
        <f t="shared" si="44"/>
        <v>330508.14781073405</v>
      </c>
      <c r="AA59" s="2">
        <f t="shared" si="62"/>
        <v>16229.41842698527</v>
      </c>
      <c r="AB59" s="6">
        <f t="shared" si="63"/>
        <v>5.164020631879418E-2</v>
      </c>
      <c r="AC59" s="7">
        <f t="shared" si="32"/>
        <v>1.0516402063187942</v>
      </c>
      <c r="AD59" s="2">
        <f t="shared" si="45"/>
        <v>0</v>
      </c>
      <c r="AE59" s="2"/>
      <c r="AG59">
        <f t="shared" si="13"/>
        <v>2007</v>
      </c>
      <c r="AH59" s="6">
        <f t="shared" si="58"/>
        <v>0.18361488233391471</v>
      </c>
      <c r="AI59" s="7"/>
      <c r="AJ59" s="6">
        <f t="shared" si="49"/>
        <v>0.21798462251827566</v>
      </c>
      <c r="AK59" s="6">
        <f t="shared" si="49"/>
        <v>8.7296760273954291E-2</v>
      </c>
      <c r="AL59" s="7"/>
      <c r="AM59" s="6">
        <f t="shared" si="59"/>
        <v>0.27197404661531416</v>
      </c>
      <c r="AN59" s="6">
        <f t="shared" si="14"/>
        <v>0.23912968825854122</v>
      </c>
      <c r="AO59" s="6">
        <f t="shared" si="33"/>
        <v>1</v>
      </c>
      <c r="AP59" s="7">
        <f t="shared" si="34"/>
        <v>0.7608703117414588</v>
      </c>
      <c r="AQ59" s="7">
        <f t="shared" si="35"/>
        <v>0</v>
      </c>
      <c r="AR59" s="7"/>
      <c r="AS59">
        <f t="shared" si="36"/>
        <v>2007</v>
      </c>
      <c r="AT59" s="2">
        <f>S59</f>
        <v>60686.214670668021</v>
      </c>
      <c r="AU59" s="2"/>
      <c r="AV59" s="2">
        <f t="shared" si="60"/>
        <v>72045.693839737316</v>
      </c>
      <c r="AW59" s="2">
        <f t="shared" si="60"/>
        <v>28852.290548022302</v>
      </c>
      <c r="AX59" s="2"/>
      <c r="AY59" s="2">
        <f t="shared" si="61"/>
        <v>89889.638399417716</v>
      </c>
      <c r="AZ59" s="2">
        <f t="shared" si="61"/>
        <v>79034.3103528887</v>
      </c>
      <c r="BA59" s="2">
        <f t="shared" si="61"/>
        <v>330508.14781073405</v>
      </c>
      <c r="BB59" s="2">
        <f t="shared" si="18"/>
        <v>0</v>
      </c>
      <c r="BC59" s="2"/>
      <c r="BM59" s="24"/>
      <c r="BN59">
        <f t="shared" si="5"/>
        <v>2007</v>
      </c>
      <c r="BO59" s="1" t="b">
        <f t="shared" si="37"/>
        <v>1</v>
      </c>
      <c r="BQ59" s="1" t="b">
        <f t="shared" si="56"/>
        <v>1</v>
      </c>
      <c r="BR59" s="1" t="b">
        <f t="shared" si="57"/>
        <v>1</v>
      </c>
      <c r="BT59" s="1" t="b">
        <f t="shared" si="46"/>
        <v>0</v>
      </c>
      <c r="BU59" s="1" t="b">
        <f t="shared" si="39"/>
        <v>0</v>
      </c>
      <c r="BV59" s="1" t="b">
        <f t="shared" si="40"/>
        <v>1</v>
      </c>
      <c r="CH59" s="2"/>
    </row>
    <row r="60" spans="1:86" x14ac:dyDescent="0.3">
      <c r="A60">
        <f t="shared" si="8"/>
        <v>2008</v>
      </c>
      <c r="B60" s="2">
        <f t="shared" si="48"/>
        <v>38220.177999586718</v>
      </c>
      <c r="C60" s="2"/>
      <c r="D60" s="2">
        <f t="shared" si="51"/>
        <v>41913.302848205582</v>
      </c>
      <c r="E60" s="2">
        <f t="shared" si="52"/>
        <v>18445.269347350655</v>
      </c>
      <c r="F60" s="2"/>
      <c r="G60" s="2">
        <f t="shared" si="47"/>
        <v>50247.408968890508</v>
      </c>
      <c r="H60" s="2">
        <f t="shared" si="23"/>
        <v>83025.543025709572</v>
      </c>
      <c r="I60" s="2">
        <f t="shared" si="41"/>
        <v>231851.70218974302</v>
      </c>
      <c r="J60" s="2">
        <f t="shared" si="24"/>
        <v>-107722.51459581769</v>
      </c>
      <c r="K60" s="6">
        <f t="shared" si="25"/>
        <v>-0.31722819127885638</v>
      </c>
      <c r="L60" s="7">
        <f t="shared" si="26"/>
        <v>0.68277180872114362</v>
      </c>
      <c r="N60">
        <f t="shared" si="27"/>
        <v>2008</v>
      </c>
      <c r="O60" s="2">
        <f t="shared" si="28"/>
        <v>9066.0689748267287</v>
      </c>
      <c r="P60" s="2"/>
      <c r="Q60" s="2"/>
      <c r="R60">
        <f t="shared" si="29"/>
        <v>2008</v>
      </c>
      <c r="S60" s="2">
        <f t="shared" si="53"/>
        <v>36406.96420462137</v>
      </c>
      <c r="T60" s="2"/>
      <c r="U60" s="2">
        <f t="shared" si="54"/>
        <v>40100.089053240234</v>
      </c>
      <c r="V60" s="2">
        <f t="shared" si="54"/>
        <v>16632.055552385311</v>
      </c>
      <c r="W60" s="2"/>
      <c r="X60" s="2">
        <f t="shared" si="55"/>
        <v>48434.19517392516</v>
      </c>
      <c r="Y60" s="2">
        <f t="shared" si="55"/>
        <v>81212.329230744232</v>
      </c>
      <c r="Z60" s="2">
        <f t="shared" si="44"/>
        <v>222785.63321491634</v>
      </c>
      <c r="AA60" s="2">
        <f t="shared" si="62"/>
        <v>-107722.51459581772</v>
      </c>
      <c r="AB60" s="6">
        <f t="shared" si="63"/>
        <v>-0.32592998178521504</v>
      </c>
      <c r="AC60" s="7">
        <f t="shared" si="32"/>
        <v>0.67407001821478496</v>
      </c>
      <c r="AD60" s="2">
        <f t="shared" si="45"/>
        <v>0</v>
      </c>
      <c r="AE60" s="2"/>
      <c r="AG60">
        <f t="shared" si="13"/>
        <v>2008</v>
      </c>
      <c r="AH60" s="6">
        <f t="shared" si="58"/>
        <v>0.16341701966706437</v>
      </c>
      <c r="AI60" s="7"/>
      <c r="AJ60" s="6">
        <f t="shared" si="49"/>
        <v>0.17999405291344156</v>
      </c>
      <c r="AK60" s="6">
        <f t="shared" si="49"/>
        <v>7.4654973538355304E-2</v>
      </c>
      <c r="AL60" s="7"/>
      <c r="AM60" s="6">
        <f t="shared" si="59"/>
        <v>0.21740268649730107</v>
      </c>
      <c r="AN60" s="6">
        <f t="shared" si="14"/>
        <v>0.36453126738383756</v>
      </c>
      <c r="AO60" s="6">
        <f t="shared" si="33"/>
        <v>0.99999999999999989</v>
      </c>
      <c r="AP60" s="7">
        <f t="shared" si="34"/>
        <v>0.63546873261616232</v>
      </c>
      <c r="AQ60" s="7">
        <f t="shared" si="35"/>
        <v>0</v>
      </c>
      <c r="AR60" s="7"/>
      <c r="AS60">
        <f t="shared" si="36"/>
        <v>2008</v>
      </c>
      <c r="AT60" s="40">
        <v>0</v>
      </c>
      <c r="AU60" s="40"/>
      <c r="AV60" s="40">
        <v>0</v>
      </c>
      <c r="AW60" s="40">
        <v>0</v>
      </c>
      <c r="AX60" s="40"/>
      <c r="AY60" s="40">
        <v>0</v>
      </c>
      <c r="AZ60" s="40">
        <f>Z60</f>
        <v>222785.63321491634</v>
      </c>
      <c r="BA60" s="2">
        <f t="shared" si="61"/>
        <v>222785.63321491634</v>
      </c>
      <c r="BB60" s="2">
        <f t="shared" si="18"/>
        <v>0</v>
      </c>
      <c r="BC60" s="2"/>
      <c r="BM60" s="24"/>
      <c r="BN60">
        <f t="shared" si="5"/>
        <v>2008</v>
      </c>
      <c r="BO60" s="1" t="b">
        <f t="shared" si="37"/>
        <v>1</v>
      </c>
      <c r="BQ60" s="1" t="b">
        <f t="shared" si="56"/>
        <v>1</v>
      </c>
      <c r="BR60" s="1" t="b">
        <f t="shared" si="57"/>
        <v>1</v>
      </c>
      <c r="BT60" s="1" t="b">
        <f t="shared" si="46"/>
        <v>1</v>
      </c>
      <c r="BU60" s="28" t="b">
        <f t="shared" si="39"/>
        <v>0</v>
      </c>
      <c r="BV60" s="1" t="b">
        <f t="shared" si="40"/>
        <v>1</v>
      </c>
      <c r="CH60" s="2"/>
    </row>
    <row r="61" spans="1:86" x14ac:dyDescent="0.3">
      <c r="A61">
        <f t="shared" si="8"/>
        <v>2009</v>
      </c>
      <c r="B61" s="2">
        <f t="shared" si="48"/>
        <v>0</v>
      </c>
      <c r="C61" s="2"/>
      <c r="D61" s="2">
        <f t="shared" si="51"/>
        <v>0</v>
      </c>
      <c r="E61" s="2">
        <f t="shared" si="52"/>
        <v>0</v>
      </c>
      <c r="F61" s="2"/>
      <c r="G61" s="2">
        <f t="shared" si="47"/>
        <v>0</v>
      </c>
      <c r="H61" s="2">
        <f t="shared" si="23"/>
        <v>235996.82126456086</v>
      </c>
      <c r="I61" s="2">
        <f t="shared" si="41"/>
        <v>235996.82126456086</v>
      </c>
      <c r="J61" s="2">
        <f t="shared" si="24"/>
        <v>4145.1190748178342</v>
      </c>
      <c r="K61" s="6">
        <f t="shared" si="25"/>
        <v>1.7878320649229253E-2</v>
      </c>
      <c r="L61" s="7">
        <f t="shared" si="26"/>
        <v>1.0178783206492292</v>
      </c>
      <c r="N61">
        <f t="shared" si="27"/>
        <v>2009</v>
      </c>
      <c r="O61" s="2">
        <f t="shared" si="28"/>
        <v>9319.9189061218767</v>
      </c>
      <c r="P61" s="2"/>
      <c r="Q61" s="2"/>
      <c r="R61">
        <f t="shared" si="29"/>
        <v>2009</v>
      </c>
      <c r="S61" s="40">
        <v>0</v>
      </c>
      <c r="T61" s="40"/>
      <c r="U61" s="40">
        <v>0</v>
      </c>
      <c r="V61" s="40">
        <v>0</v>
      </c>
      <c r="W61" s="40"/>
      <c r="X61" s="40">
        <v>0</v>
      </c>
      <c r="Y61" s="40">
        <f>H61-($O61)</f>
        <v>226676.90235843899</v>
      </c>
      <c r="Z61" s="2">
        <f t="shared" si="44"/>
        <v>226676.90235843899</v>
      </c>
      <c r="AA61" s="2">
        <f t="shared" si="62"/>
        <v>3891.2691435226589</v>
      </c>
      <c r="AB61" s="6">
        <f t="shared" si="63"/>
        <v>1.7466427647822507E-2</v>
      </c>
      <c r="AC61" s="7">
        <f t="shared" si="32"/>
        <v>1.0174664276478225</v>
      </c>
      <c r="AD61" s="2">
        <f t="shared" si="45"/>
        <v>0</v>
      </c>
      <c r="AE61" s="2"/>
      <c r="AG61">
        <f t="shared" si="13"/>
        <v>2009</v>
      </c>
      <c r="AH61" s="38">
        <f t="shared" si="58"/>
        <v>0</v>
      </c>
      <c r="AI61" s="61"/>
      <c r="AJ61" s="38">
        <f t="shared" si="49"/>
        <v>0</v>
      </c>
      <c r="AK61" s="38">
        <f t="shared" si="49"/>
        <v>0</v>
      </c>
      <c r="AL61" s="61"/>
      <c r="AM61" s="38">
        <f t="shared" si="59"/>
        <v>0</v>
      </c>
      <c r="AN61" s="38">
        <f t="shared" si="14"/>
        <v>1</v>
      </c>
      <c r="AO61" s="6">
        <f t="shared" si="33"/>
        <v>1</v>
      </c>
      <c r="AP61" s="7">
        <f t="shared" si="34"/>
        <v>0</v>
      </c>
      <c r="AQ61" s="7">
        <f t="shared" si="35"/>
        <v>0</v>
      </c>
      <c r="AR61" s="7"/>
      <c r="AS61">
        <f t="shared" si="36"/>
        <v>2009</v>
      </c>
      <c r="AT61" s="40">
        <f>$Z61*AT$39</f>
        <v>45335.3804716878</v>
      </c>
      <c r="AU61" s="40"/>
      <c r="AV61" s="40">
        <f>$Z61*AV$39</f>
        <v>45335.3804716878</v>
      </c>
      <c r="AW61" s="40">
        <f>$Z61*AW$39</f>
        <v>22667.6902358439</v>
      </c>
      <c r="AX61" s="40"/>
      <c r="AY61" s="40">
        <f>$Z61*AY$39</f>
        <v>45335.3804716878</v>
      </c>
      <c r="AZ61" s="40">
        <f>$Z61*AZ$39</f>
        <v>68003.07070753169</v>
      </c>
      <c r="BA61" s="2">
        <f t="shared" si="61"/>
        <v>226676.90235843899</v>
      </c>
      <c r="BB61" s="2">
        <f t="shared" si="18"/>
        <v>0</v>
      </c>
      <c r="BC61" s="2"/>
      <c r="BM61" s="24"/>
      <c r="BN61">
        <f t="shared" si="5"/>
        <v>2009</v>
      </c>
      <c r="BO61" s="1" t="b">
        <f t="shared" si="37"/>
        <v>0</v>
      </c>
      <c r="BQ61" s="1" t="b">
        <f t="shared" si="56"/>
        <v>0</v>
      </c>
      <c r="BR61" s="1" t="b">
        <f t="shared" si="57"/>
        <v>0</v>
      </c>
      <c r="BT61" s="1" t="b">
        <f t="shared" si="46"/>
        <v>0</v>
      </c>
      <c r="BU61" s="1" t="b">
        <f t="shared" si="39"/>
        <v>0</v>
      </c>
      <c r="BV61" s="1" t="b">
        <f t="shared" si="40"/>
        <v>1</v>
      </c>
      <c r="CH61" s="2"/>
    </row>
    <row r="62" spans="1:86" x14ac:dyDescent="0.3">
      <c r="A62">
        <f t="shared" si="8"/>
        <v>2010</v>
      </c>
      <c r="B62" s="2">
        <f t="shared" si="48"/>
        <v>52094.88570001645</v>
      </c>
      <c r="C62" s="2"/>
      <c r="D62" s="2">
        <f t="shared" si="51"/>
        <v>56877.768339779512</v>
      </c>
      <c r="E62" s="2">
        <f t="shared" si="52"/>
        <v>28951.173969219832</v>
      </c>
      <c r="F62" s="2"/>
      <c r="G62" s="2">
        <f t="shared" si="47"/>
        <v>50376.674780139481</v>
      </c>
      <c r="H62" s="2">
        <f t="shared" si="23"/>
        <v>72368.867846955225</v>
      </c>
      <c r="I62" s="2">
        <f t="shared" si="41"/>
        <v>260669.37063611051</v>
      </c>
      <c r="J62" s="2">
        <f t="shared" si="24"/>
        <v>24672.549371549656</v>
      </c>
      <c r="K62" s="6">
        <f t="shared" si="25"/>
        <v>0.10454610888123297</v>
      </c>
      <c r="L62" s="7">
        <f t="shared" si="26"/>
        <v>1.1045461088812329</v>
      </c>
      <c r="N62">
        <f t="shared" si="27"/>
        <v>2010</v>
      </c>
      <c r="O62" s="2">
        <f t="shared" si="28"/>
        <v>9450.3977708075836</v>
      </c>
      <c r="P62" s="2"/>
      <c r="Q62" s="2"/>
      <c r="R62">
        <f t="shared" si="29"/>
        <v>2010</v>
      </c>
      <c r="S62" s="2">
        <f t="shared" si="53"/>
        <v>50204.806145854935</v>
      </c>
      <c r="T62" s="2"/>
      <c r="U62" s="2">
        <f t="shared" si="54"/>
        <v>54987.688785617996</v>
      </c>
      <c r="V62" s="2">
        <f t="shared" si="54"/>
        <v>27061.094415058316</v>
      </c>
      <c r="W62" s="2"/>
      <c r="X62" s="2">
        <f t="shared" si="55"/>
        <v>48486.595225977966</v>
      </c>
      <c r="Y62" s="2">
        <f t="shared" si="55"/>
        <v>70478.788292793703</v>
      </c>
      <c r="Z62" s="2">
        <f t="shared" si="44"/>
        <v>251218.97286530293</v>
      </c>
      <c r="AA62" s="2">
        <f t="shared" si="62"/>
        <v>24542.070506863936</v>
      </c>
      <c r="AB62" s="6">
        <f t="shared" si="63"/>
        <v>0.10826895132021931</v>
      </c>
      <c r="AC62" s="7">
        <f t="shared" si="32"/>
        <v>1.1082689513202193</v>
      </c>
      <c r="AD62" s="2">
        <f t="shared" si="45"/>
        <v>0</v>
      </c>
      <c r="AE62" s="2"/>
      <c r="AG62">
        <f t="shared" si="13"/>
        <v>2010</v>
      </c>
      <c r="AH62" s="6">
        <f t="shared" si="58"/>
        <v>0.19984480301483218</v>
      </c>
      <c r="AI62" s="7"/>
      <c r="AJ62" s="6">
        <f t="shared" si="49"/>
        <v>0.21888350293948922</v>
      </c>
      <c r="AK62" s="6">
        <f t="shared" si="49"/>
        <v>0.10771915077277133</v>
      </c>
      <c r="AL62" s="7"/>
      <c r="AM62" s="6">
        <f t="shared" si="59"/>
        <v>0.19300530797080845</v>
      </c>
      <c r="AN62" s="6">
        <f t="shared" si="14"/>
        <v>0.28054723530209874</v>
      </c>
      <c r="AO62" s="6">
        <f t="shared" si="33"/>
        <v>1</v>
      </c>
      <c r="AP62" s="7">
        <f t="shared" si="34"/>
        <v>0.7194527646979012</v>
      </c>
      <c r="AQ62" s="7">
        <f t="shared" si="35"/>
        <v>0</v>
      </c>
      <c r="AR62" s="7"/>
      <c r="AS62">
        <f t="shared" si="36"/>
        <v>2010</v>
      </c>
      <c r="AT62" s="2">
        <f>S62</f>
        <v>50204.806145854935</v>
      </c>
      <c r="AU62" s="2"/>
      <c r="AV62" s="2">
        <f t="shared" ref="AV62:AW64" si="64">U62</f>
        <v>54987.688785617996</v>
      </c>
      <c r="AW62" s="2">
        <f t="shared" si="64"/>
        <v>27061.094415058316</v>
      </c>
      <c r="AX62" s="2"/>
      <c r="AY62" s="2">
        <f t="shared" ref="AY62:AZ64" si="65">X62</f>
        <v>48486.595225977966</v>
      </c>
      <c r="AZ62" s="2">
        <f t="shared" si="65"/>
        <v>70478.788292793703</v>
      </c>
      <c r="BA62" s="2">
        <f t="shared" si="61"/>
        <v>251218.97286530293</v>
      </c>
      <c r="BB62" s="2">
        <f t="shared" si="18"/>
        <v>0</v>
      </c>
      <c r="BC62" s="2"/>
      <c r="BM62" s="24"/>
      <c r="BN62">
        <f t="shared" si="5"/>
        <v>2010</v>
      </c>
      <c r="BO62" s="1" t="b">
        <f t="shared" si="37"/>
        <v>1</v>
      </c>
      <c r="BQ62" s="1" t="b">
        <f t="shared" si="56"/>
        <v>1</v>
      </c>
      <c r="BR62" s="1" t="b">
        <f t="shared" si="57"/>
        <v>1</v>
      </c>
      <c r="BT62" s="1" t="b">
        <f t="shared" si="46"/>
        <v>1</v>
      </c>
      <c r="BU62" s="28" t="b">
        <f t="shared" si="39"/>
        <v>1</v>
      </c>
      <c r="BV62" s="1" t="b">
        <f t="shared" si="40"/>
        <v>1</v>
      </c>
      <c r="CH62" s="2"/>
    </row>
    <row r="63" spans="1:86" x14ac:dyDescent="0.3">
      <c r="A63">
        <f t="shared" si="8"/>
        <v>2011</v>
      </c>
      <c r="B63" s="2">
        <f t="shared" si="48"/>
        <v>51193.840826928281</v>
      </c>
      <c r="C63" s="2"/>
      <c r="D63" s="2">
        <f t="shared" si="51"/>
        <v>53827.448552241454</v>
      </c>
      <c r="E63" s="2">
        <f t="shared" si="52"/>
        <v>26303.383771436682</v>
      </c>
      <c r="F63" s="2"/>
      <c r="G63" s="2">
        <f t="shared" si="47"/>
        <v>41426.946961075577</v>
      </c>
      <c r="H63" s="2">
        <f t="shared" si="23"/>
        <v>75806.984687728909</v>
      </c>
      <c r="I63" s="2">
        <f t="shared" si="41"/>
        <v>248558.60479941091</v>
      </c>
      <c r="J63" s="2">
        <f t="shared" si="24"/>
        <v>-12110.765836699604</v>
      </c>
      <c r="K63" s="6">
        <f t="shared" si="25"/>
        <v>-4.6460256558512214E-2</v>
      </c>
      <c r="L63" s="7">
        <f t="shared" si="26"/>
        <v>0.95353974344148784</v>
      </c>
      <c r="N63">
        <f t="shared" si="27"/>
        <v>2011</v>
      </c>
      <c r="O63" s="2">
        <f t="shared" si="28"/>
        <v>9733.9097039318112</v>
      </c>
      <c r="P63" s="2"/>
      <c r="Q63" s="2"/>
      <c r="R63">
        <f t="shared" si="29"/>
        <v>2011</v>
      </c>
      <c r="S63" s="2">
        <f t="shared" si="53"/>
        <v>49247.058886141916</v>
      </c>
      <c r="T63" s="2"/>
      <c r="U63" s="2">
        <f t="shared" si="54"/>
        <v>51880.66661145509</v>
      </c>
      <c r="V63" s="2">
        <f t="shared" si="54"/>
        <v>24356.601830650321</v>
      </c>
      <c r="W63" s="2"/>
      <c r="X63" s="2">
        <f t="shared" si="55"/>
        <v>39480.165020289212</v>
      </c>
      <c r="Y63" s="2">
        <f t="shared" si="55"/>
        <v>73860.202746942552</v>
      </c>
      <c r="Z63" s="2">
        <f t="shared" si="44"/>
        <v>238824.69509547911</v>
      </c>
      <c r="AA63" s="2">
        <f t="shared" si="62"/>
        <v>-12394.277769823821</v>
      </c>
      <c r="AB63" s="6">
        <f t="shared" si="63"/>
        <v>-4.9336551409551815E-2</v>
      </c>
      <c r="AC63" s="7">
        <f t="shared" si="32"/>
        <v>0.95066344859044816</v>
      </c>
      <c r="AD63" s="2">
        <f t="shared" si="45"/>
        <v>0</v>
      </c>
      <c r="AE63" s="2"/>
      <c r="AG63">
        <f t="shared" si="13"/>
        <v>2011</v>
      </c>
      <c r="AH63" s="6">
        <f t="shared" si="58"/>
        <v>0.20620589033497377</v>
      </c>
      <c r="AI63" s="7"/>
      <c r="AJ63" s="6">
        <f t="shared" si="49"/>
        <v>0.21723325802096743</v>
      </c>
      <c r="AK63" s="6">
        <f t="shared" si="49"/>
        <v>0.10198527342791271</v>
      </c>
      <c r="AL63" s="7"/>
      <c r="AM63" s="6">
        <f t="shared" si="59"/>
        <v>0.16531022892965713</v>
      </c>
      <c r="AN63" s="6">
        <f t="shared" si="14"/>
        <v>0.30926534928648886</v>
      </c>
      <c r="AO63" s="6">
        <f t="shared" si="33"/>
        <v>0.99999999999999989</v>
      </c>
      <c r="AP63" s="7">
        <f t="shared" si="34"/>
        <v>0.69073465071351103</v>
      </c>
      <c r="AQ63" s="7">
        <f t="shared" si="35"/>
        <v>0</v>
      </c>
      <c r="AR63" s="7"/>
      <c r="AS63">
        <f t="shared" si="36"/>
        <v>2011</v>
      </c>
      <c r="AT63" s="2">
        <f t="shared" ref="AT63:AT64" si="66">S63</f>
        <v>49247.058886141916</v>
      </c>
      <c r="AU63" s="2"/>
      <c r="AV63" s="2">
        <f t="shared" si="64"/>
        <v>51880.66661145509</v>
      </c>
      <c r="AW63" s="2">
        <f t="shared" si="64"/>
        <v>24356.601830650321</v>
      </c>
      <c r="AX63" s="2"/>
      <c r="AY63" s="2">
        <f t="shared" si="65"/>
        <v>39480.165020289212</v>
      </c>
      <c r="AZ63" s="2">
        <f t="shared" si="65"/>
        <v>73860.202746942552</v>
      </c>
      <c r="BA63" s="2">
        <f t="shared" si="61"/>
        <v>238824.69509547911</v>
      </c>
      <c r="BB63" s="2">
        <f t="shared" ref="BB63:BB64" si="67">SUM(AT63:AZ63)-Z63</f>
        <v>0</v>
      </c>
      <c r="BC63" s="2"/>
      <c r="BM63" s="24"/>
      <c r="BN63">
        <f t="shared" si="5"/>
        <v>2011</v>
      </c>
      <c r="BO63" s="1" t="b">
        <f t="shared" si="37"/>
        <v>1</v>
      </c>
      <c r="BQ63" s="1" t="b">
        <f t="shared" si="56"/>
        <v>1</v>
      </c>
      <c r="BR63" s="1" t="b">
        <f t="shared" si="57"/>
        <v>1</v>
      </c>
      <c r="BT63" s="1" t="b">
        <f t="shared" si="46"/>
        <v>1</v>
      </c>
      <c r="BU63" s="1" t="b">
        <f t="shared" si="39"/>
        <v>1</v>
      </c>
      <c r="BV63" s="1" t="b">
        <f t="shared" si="40"/>
        <v>1</v>
      </c>
      <c r="CH63" s="2"/>
    </row>
    <row r="64" spans="1:86" x14ac:dyDescent="0.3">
      <c r="A64">
        <f t="shared" si="8"/>
        <v>2012</v>
      </c>
      <c r="B64" s="2">
        <f t="shared" si="48"/>
        <v>57037.943601929561</v>
      </c>
      <c r="C64" s="2"/>
      <c r="D64" s="2">
        <f t="shared" si="51"/>
        <v>60077.811936064987</v>
      </c>
      <c r="E64" s="2">
        <f t="shared" si="52"/>
        <v>28750.53280089964</v>
      </c>
      <c r="F64" s="2"/>
      <c r="G64" s="2">
        <f t="shared" si="47"/>
        <v>46641.866954969679</v>
      </c>
      <c r="H64" s="2">
        <f t="shared" si="23"/>
        <v>76851.540958193727</v>
      </c>
      <c r="I64" s="2">
        <f t="shared" si="41"/>
        <v>269359.69625205762</v>
      </c>
      <c r="J64" s="2">
        <f t="shared" si="24"/>
        <v>20801.09145264671</v>
      </c>
      <c r="K64" s="6">
        <f t="shared" si="25"/>
        <v>8.3686869217154569E-2</v>
      </c>
      <c r="L64" s="7">
        <f t="shared" si="26"/>
        <v>1.0836868692171546</v>
      </c>
      <c r="N64">
        <f t="shared" si="27"/>
        <v>2012</v>
      </c>
      <c r="O64" s="2">
        <f t="shared" si="28"/>
        <v>9909.1200786025838</v>
      </c>
      <c r="P64" s="2"/>
      <c r="Q64" s="2"/>
      <c r="R64">
        <f t="shared" si="29"/>
        <v>2012</v>
      </c>
      <c r="S64" s="2">
        <f t="shared" si="53"/>
        <v>55056.119586209046</v>
      </c>
      <c r="T64" s="2"/>
      <c r="U64" s="2">
        <f t="shared" si="54"/>
        <v>58095.987920344473</v>
      </c>
      <c r="V64" s="2">
        <f t="shared" si="54"/>
        <v>26768.708785179122</v>
      </c>
      <c r="W64" s="2"/>
      <c r="X64" s="2">
        <f t="shared" si="55"/>
        <v>44660.042939249164</v>
      </c>
      <c r="Y64" s="2">
        <f t="shared" si="55"/>
        <v>74869.716942473213</v>
      </c>
      <c r="Z64" s="2">
        <f t="shared" si="44"/>
        <v>259450.57617345505</v>
      </c>
      <c r="AA64" s="2">
        <f t="shared" si="62"/>
        <v>20625.881077975937</v>
      </c>
      <c r="AB64" s="6">
        <f t="shared" si="63"/>
        <v>8.6364105143021203E-2</v>
      </c>
      <c r="AC64" s="7">
        <f t="shared" si="32"/>
        <v>1.0863641051430213</v>
      </c>
      <c r="AD64" s="2">
        <f t="shared" si="45"/>
        <v>0</v>
      </c>
      <c r="AE64" s="2"/>
      <c r="AG64">
        <f t="shared" si="13"/>
        <v>2012</v>
      </c>
      <c r="AH64" s="6">
        <f t="shared" si="58"/>
        <v>0.21220272623099287</v>
      </c>
      <c r="AI64" s="7"/>
      <c r="AJ64" s="6">
        <f t="shared" si="49"/>
        <v>0.22391928658313923</v>
      </c>
      <c r="AK64" s="6">
        <f t="shared" si="49"/>
        <v>0.1031745975668328</v>
      </c>
      <c r="AL64" s="7"/>
      <c r="AM64" s="6">
        <f t="shared" si="59"/>
        <v>0.1721331422651835</v>
      </c>
      <c r="AN64" s="6">
        <f t="shared" si="14"/>
        <v>0.28857024735385151</v>
      </c>
      <c r="AO64" s="6">
        <f t="shared" si="33"/>
        <v>0.99999999999999989</v>
      </c>
      <c r="AP64" s="7">
        <f t="shared" si="34"/>
        <v>0.71142975264614838</v>
      </c>
      <c r="AQ64" s="7">
        <f t="shared" si="35"/>
        <v>0</v>
      </c>
      <c r="AR64" s="7"/>
      <c r="AS64">
        <f t="shared" si="36"/>
        <v>2012</v>
      </c>
      <c r="AT64" s="2">
        <f t="shared" si="66"/>
        <v>55056.119586209046</v>
      </c>
      <c r="AU64" s="2"/>
      <c r="AV64" s="2">
        <f t="shared" si="64"/>
        <v>58095.987920344473</v>
      </c>
      <c r="AW64" s="2">
        <f t="shared" si="64"/>
        <v>26768.708785179122</v>
      </c>
      <c r="AX64" s="2"/>
      <c r="AY64" s="2">
        <f t="shared" si="65"/>
        <v>44660.042939249164</v>
      </c>
      <c r="AZ64" s="2">
        <f t="shared" si="65"/>
        <v>74869.716942473213</v>
      </c>
      <c r="BA64" s="2">
        <f t="shared" si="61"/>
        <v>259450.57617345505</v>
      </c>
      <c r="BB64" s="2">
        <f t="shared" si="67"/>
        <v>0</v>
      </c>
      <c r="BC64" s="2"/>
      <c r="BM64" s="24"/>
      <c r="BN64">
        <f t="shared" si="5"/>
        <v>2012</v>
      </c>
      <c r="BO64" s="1" t="b">
        <f t="shared" si="37"/>
        <v>1</v>
      </c>
      <c r="BQ64" s="1" t="b">
        <f t="shared" si="56"/>
        <v>1</v>
      </c>
      <c r="BR64" s="1" t="b">
        <f t="shared" si="57"/>
        <v>1</v>
      </c>
      <c r="BT64" s="1" t="b">
        <f t="shared" si="46"/>
        <v>1</v>
      </c>
      <c r="BU64" s="1" t="b">
        <f t="shared" si="39"/>
        <v>1</v>
      </c>
      <c r="BV64" s="1" t="b">
        <f t="shared" si="40"/>
        <v>1</v>
      </c>
      <c r="CH64" s="2"/>
    </row>
    <row r="65" spans="1:37" x14ac:dyDescent="0.3">
      <c r="A65" s="9" t="s">
        <v>79</v>
      </c>
      <c r="B65" s="10">
        <f>AT64</f>
        <v>55056.119586209046</v>
      </c>
      <c r="C65" s="10"/>
      <c r="D65" s="10">
        <f>AV64</f>
        <v>58095.987920344473</v>
      </c>
      <c r="E65" s="10">
        <f>AW64</f>
        <v>26768.708785179122</v>
      </c>
      <c r="F65" s="10"/>
      <c r="G65" s="10">
        <f>AY64</f>
        <v>44660.042939249164</v>
      </c>
      <c r="H65" s="10">
        <f>AZ64</f>
        <v>74869.716942473213</v>
      </c>
      <c r="I65" s="10">
        <f>SUM(B65:H65)</f>
        <v>259450.57617345505</v>
      </c>
      <c r="J65" s="10"/>
      <c r="K65" s="10"/>
      <c r="L65" s="74"/>
      <c r="N65" t="s">
        <v>40</v>
      </c>
      <c r="O65" s="2">
        <f>O64</f>
        <v>9909.1200786025838</v>
      </c>
      <c r="P65" s="2"/>
      <c r="R65" s="9" t="s">
        <v>79</v>
      </c>
      <c r="S65" s="10">
        <f>S64</f>
        <v>55056.119586209046</v>
      </c>
      <c r="T65" s="10"/>
      <c r="U65" s="10">
        <f>U64</f>
        <v>58095.987920344473</v>
      </c>
      <c r="V65" s="10">
        <f>V64</f>
        <v>26768.708785179122</v>
      </c>
      <c r="W65" s="10"/>
      <c r="X65" s="10">
        <f>X64</f>
        <v>44660.042939249164</v>
      </c>
      <c r="Y65" s="10">
        <f>Y64</f>
        <v>74869.716942473213</v>
      </c>
      <c r="Z65" s="10">
        <f>SUM(S65:Y65)</f>
        <v>259450.57617345505</v>
      </c>
      <c r="AA65" s="10"/>
      <c r="AB65" s="10"/>
      <c r="AC65" s="10"/>
      <c r="AD65" s="10"/>
      <c r="AE65" s="43"/>
      <c r="AK65" s="7"/>
    </row>
    <row r="66" spans="1:37" x14ac:dyDescent="0.3">
      <c r="A66" s="11" t="s">
        <v>11</v>
      </c>
      <c r="I66" s="6">
        <f>(Z65-Z39)/Z39</f>
        <v>1.5945057617345504</v>
      </c>
      <c r="K66" s="6"/>
      <c r="N66" t="s">
        <v>71</v>
      </c>
      <c r="O66" s="2">
        <f>SUM(O40:O64)</f>
        <v>188684.53122516305</v>
      </c>
      <c r="P66" s="2"/>
    </row>
    <row r="67" spans="1:37" x14ac:dyDescent="0.3">
      <c r="A67" s="1" t="s">
        <v>12</v>
      </c>
      <c r="I67" s="12">
        <f>STDEV(AC40:AC64)</f>
        <v>0.12286853960128774</v>
      </c>
    </row>
    <row r="68" spans="1:37" x14ac:dyDescent="0.3">
      <c r="A68" s="1" t="s">
        <v>13</v>
      </c>
      <c r="I68" s="13">
        <f>((1+I66)^(1/I75))-1</f>
        <v>3.8872345399196373E-2</v>
      </c>
    </row>
    <row r="69" spans="1:37" x14ac:dyDescent="0.3">
      <c r="A69" s="1" t="s">
        <v>83</v>
      </c>
      <c r="I69" s="31">
        <f>J60</f>
        <v>-107722.51459581769</v>
      </c>
      <c r="O69" s="2"/>
      <c r="P69" s="2"/>
    </row>
    <row r="70" spans="1:37" x14ac:dyDescent="0.3">
      <c r="A70" s="1" t="s">
        <v>84</v>
      </c>
      <c r="I70" s="32">
        <f>K60</f>
        <v>-0.31722819127885638</v>
      </c>
    </row>
    <row r="71" spans="1:37" x14ac:dyDescent="0.3">
      <c r="A71" s="1" t="s">
        <v>43</v>
      </c>
      <c r="I71" s="2">
        <f>O66</f>
        <v>188684.53122516305</v>
      </c>
    </row>
    <row r="72" spans="1:37" x14ac:dyDescent="0.3">
      <c r="A72" s="3" t="s">
        <v>5</v>
      </c>
      <c r="B72" s="3"/>
      <c r="C72" s="3"/>
      <c r="D72" s="3"/>
      <c r="E72" s="3"/>
      <c r="F72" s="3"/>
      <c r="G72" s="3"/>
      <c r="H72" s="3"/>
      <c r="I72" s="33">
        <f>I65-Z65</f>
        <v>0</v>
      </c>
    </row>
    <row r="73" spans="1:37" x14ac:dyDescent="0.3">
      <c r="A73" s="3" t="s">
        <v>149</v>
      </c>
      <c r="B73" s="3"/>
      <c r="C73" s="3"/>
      <c r="D73" s="3"/>
      <c r="E73" s="3"/>
      <c r="F73" s="3"/>
      <c r="G73" s="3"/>
      <c r="H73" s="3"/>
      <c r="I73" s="33">
        <f>((SUM(AA40:AA64)))-(I65-I39)</f>
        <v>0</v>
      </c>
    </row>
    <row r="74" spans="1:37" x14ac:dyDescent="0.3">
      <c r="A74" s="3" t="s">
        <v>148</v>
      </c>
      <c r="B74" s="3"/>
      <c r="C74" s="3"/>
      <c r="D74" s="3"/>
      <c r="E74" s="3"/>
      <c r="F74" s="3"/>
      <c r="G74" s="3"/>
      <c r="H74" s="3"/>
      <c r="I74" s="33">
        <f>(SUM(O40:O64))-I71</f>
        <v>0</v>
      </c>
    </row>
    <row r="75" spans="1:37" x14ac:dyDescent="0.3">
      <c r="A75" s="3" t="s">
        <v>153</v>
      </c>
      <c r="B75" s="3"/>
      <c r="C75" s="3"/>
      <c r="D75" s="3"/>
      <c r="E75" s="3"/>
      <c r="F75" s="3"/>
      <c r="G75" s="3"/>
      <c r="H75" s="3"/>
      <c r="I75" s="75">
        <f>COUNTA(I40:I64)</f>
        <v>25</v>
      </c>
    </row>
    <row r="76" spans="1:37" x14ac:dyDescent="0.3">
      <c r="A76" s="1" t="s">
        <v>106</v>
      </c>
      <c r="B76" s="63"/>
      <c r="C76" s="63"/>
      <c r="D76" s="63"/>
      <c r="E76" s="63"/>
      <c r="G76" s="63"/>
      <c r="H76" s="63"/>
      <c r="I76" s="84">
        <f>(SUM(B65:G65)/I65)</f>
        <v>0.71142975264614849</v>
      </c>
    </row>
    <row r="77" spans="1:37" x14ac:dyDescent="0.3">
      <c r="A77" s="1" t="s">
        <v>107</v>
      </c>
      <c r="B77" s="63"/>
      <c r="C77" s="63"/>
      <c r="D77" s="63"/>
      <c r="E77" s="63"/>
      <c r="G77" s="63"/>
      <c r="H77" s="63"/>
      <c r="I77" s="84">
        <f>(H65/I65)</f>
        <v>0.28857024735385151</v>
      </c>
    </row>
    <row r="78" spans="1:37" x14ac:dyDescent="0.3">
      <c r="A78" s="3" t="s">
        <v>108</v>
      </c>
      <c r="I78" s="3">
        <f>100%-(I76+I77)</f>
        <v>0</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8"/>
  <sheetViews>
    <sheetView topLeftCell="A58" zoomScaleNormal="100" workbookViewId="0">
      <pane xSplit="30000" topLeftCell="AV1"/>
      <selection activeCell="A76" sqref="A76:I78"/>
      <selection pane="topRight" activeCell="A30" sqref="A30"/>
    </sheetView>
  </sheetViews>
  <sheetFormatPr defaultColWidth="8.88671875" defaultRowHeight="14.4" x14ac:dyDescent="0.3"/>
  <cols>
    <col min="1" max="1" width="25.44140625" customWidth="1"/>
    <col min="2" max="2" width="9.33203125" bestFit="1" customWidth="1"/>
    <col min="4" max="4" width="9.33203125" bestFit="1" customWidth="1"/>
    <col min="7" max="7" width="9.88671875" bestFit="1" customWidth="1"/>
    <col min="8" max="8" width="9.33203125" bestFit="1" customWidth="1"/>
    <col min="9" max="9" width="11.6640625" customWidth="1"/>
    <col min="10" max="10" width="10" bestFit="1" customWidth="1"/>
    <col min="11" max="12" width="8.88671875" customWidth="1"/>
    <col min="15" max="15" width="9.88671875" bestFit="1" customWidth="1"/>
    <col min="16" max="16" width="9.88671875" customWidth="1"/>
    <col min="18" max="18" width="9.109375" customWidth="1"/>
    <col min="19" max="19" width="10.88671875" bestFit="1" customWidth="1"/>
    <col min="21" max="21" width="11.88671875" bestFit="1" customWidth="1"/>
    <col min="24" max="24" width="9.88671875" bestFit="1" customWidth="1"/>
    <col min="25" max="25" width="9.33203125" bestFit="1" customWidth="1"/>
    <col min="26" max="26" width="10.88671875" bestFit="1" customWidth="1"/>
    <col min="27" max="27" width="10" bestFit="1" customWidth="1"/>
    <col min="30" max="31" width="10.88671875" customWidth="1"/>
    <col min="56" max="56" width="10.88671875" bestFit="1" customWidth="1"/>
    <col min="58" max="58" width="9.33203125" bestFit="1" customWidth="1"/>
    <col min="61" max="61" width="10.109375" customWidth="1"/>
    <col min="62" max="63" width="9.33203125" bestFit="1" customWidth="1"/>
  </cols>
  <sheetData>
    <row r="1" spans="1:16" x14ac:dyDescent="0.3">
      <c r="A1" s="20" t="s">
        <v>50</v>
      </c>
      <c r="N1" s="20" t="s">
        <v>145</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3">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3">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3">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3">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3">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3">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3">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3">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3">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3">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3">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3">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3">
      <c r="A29" s="17">
        <f>'Non-Rebalanced Portfolio'!A29</f>
        <v>0</v>
      </c>
      <c r="B29" s="17">
        <f>'Non-Rebalanced Portfolio'!B29</f>
        <v>0</v>
      </c>
      <c r="C29" s="17"/>
      <c r="D29" s="17">
        <f>'Non-Rebalanced Portfolio'!D29</f>
        <v>0</v>
      </c>
      <c r="E29" s="17">
        <f>'Non-Rebalanced Portfolio'!E29</f>
        <v>0</v>
      </c>
      <c r="F29" s="17"/>
      <c r="G29" s="17">
        <f>'Non-Rebalanced Portfolio'!G29</f>
        <v>0</v>
      </c>
      <c r="H29" s="17">
        <f>'Non-Rebalanced Portfolio'!H29</f>
        <v>0</v>
      </c>
      <c r="N29" s="49">
        <f>'4.5% Withdrawals-No Rebalancing'!N29</f>
        <v>0</v>
      </c>
      <c r="O29" s="50">
        <f>'4.5% Withdrawals-No Rebalancing'!O29</f>
        <v>0</v>
      </c>
    </row>
    <row r="30" spans="1:16" x14ac:dyDescent="0.3">
      <c r="A30" s="17">
        <f>'Non-Rebalanced Portfolio'!A30</f>
        <v>0</v>
      </c>
      <c r="B30" s="17">
        <f>'Non-Rebalanced Portfolio'!B30</f>
        <v>0</v>
      </c>
      <c r="C30" s="17"/>
      <c r="D30" s="17">
        <f>'Non-Rebalanced Portfolio'!D30</f>
        <v>0</v>
      </c>
      <c r="E30" s="17">
        <f>'Non-Rebalanced Portfolio'!E30</f>
        <v>0</v>
      </c>
      <c r="F30" s="17"/>
      <c r="G30" s="17">
        <f>'Non-Rebalanced Portfolio'!G30</f>
        <v>0</v>
      </c>
      <c r="H30" s="17">
        <f>'Non-Rebalanced Portfolio'!H30</f>
        <v>0</v>
      </c>
      <c r="N30" s="49">
        <f>'4.5% Withdrawals-No Rebalancing'!N30</f>
        <v>0</v>
      </c>
      <c r="O30" s="50">
        <f>'4.5% Withdrawals-No Rebalancing'!O30</f>
        <v>0</v>
      </c>
    </row>
    <row r="31" spans="1:16" x14ac:dyDescent="0.3">
      <c r="A31" s="17">
        <f>'Non-Rebalanced Portfolio'!A31</f>
        <v>0</v>
      </c>
      <c r="B31" s="17">
        <f>'Non-Rebalanced Portfolio'!B31</f>
        <v>0</v>
      </c>
      <c r="C31" s="17"/>
      <c r="D31" s="17">
        <f>'Non-Rebalanced Portfolio'!D31</f>
        <v>0</v>
      </c>
      <c r="E31" s="17">
        <f>'Non-Rebalanced Portfolio'!E31</f>
        <v>0</v>
      </c>
      <c r="F31" s="17"/>
      <c r="G31" s="17">
        <f>'Non-Rebalanced Portfolio'!G31</f>
        <v>0</v>
      </c>
      <c r="H31" s="17">
        <f>'Non-Rebalanced Portfolio'!H31</f>
        <v>0</v>
      </c>
      <c r="N31" s="49">
        <f>'4.5% Withdrawals-No Rebalancing'!N31</f>
        <v>0</v>
      </c>
      <c r="O31" s="50">
        <f>'4.5% Withdrawals-No Rebalancing'!O31</f>
        <v>0</v>
      </c>
    </row>
    <row r="32" spans="1:16" x14ac:dyDescent="0.3">
      <c r="A32" s="17">
        <f>'Non-Rebalanced Portfolio'!A32</f>
        <v>0</v>
      </c>
      <c r="B32" s="17">
        <f>'Non-Rebalanced Portfolio'!B32</f>
        <v>0</v>
      </c>
      <c r="C32" s="17"/>
      <c r="D32" s="17">
        <f>'Non-Rebalanced Portfolio'!D32</f>
        <v>0</v>
      </c>
      <c r="E32" s="17">
        <f>'Non-Rebalanced Portfolio'!E32</f>
        <v>0</v>
      </c>
      <c r="F32" s="17"/>
      <c r="G32" s="17">
        <f>'Non-Rebalanced Portfolio'!G32</f>
        <v>0</v>
      </c>
      <c r="H32" s="17">
        <f>'Non-Rebalanced Portfolio'!H32</f>
        <v>0</v>
      </c>
      <c r="N32" s="49">
        <f>'4.5% Withdrawals-No Rebalancing'!N32</f>
        <v>0</v>
      </c>
      <c r="O32" s="50">
        <f>'4.5% Withdrawals-No Rebalancing'!O32</f>
        <v>0</v>
      </c>
    </row>
    <row r="33" spans="1:65" x14ac:dyDescent="0.3">
      <c r="A33" s="17">
        <f>'Non-Rebalanced Portfolio'!A33</f>
        <v>0</v>
      </c>
      <c r="B33" s="17">
        <f>'Non-Rebalanced Portfolio'!B33</f>
        <v>0</v>
      </c>
      <c r="C33" s="17"/>
      <c r="D33" s="17">
        <f>'Non-Rebalanced Portfolio'!D33</f>
        <v>0</v>
      </c>
      <c r="E33" s="17">
        <f>'Non-Rebalanced Portfolio'!E33</f>
        <v>0</v>
      </c>
      <c r="F33" s="17"/>
      <c r="G33" s="17">
        <f>'Non-Rebalanced Portfolio'!G33</f>
        <v>0</v>
      </c>
      <c r="H33" s="17">
        <f>'Non-Rebalanced Portfolio'!H33</f>
        <v>0</v>
      </c>
      <c r="N33" s="49">
        <f>'4.5% Withdrawals-No Rebalancing'!N33</f>
        <v>0</v>
      </c>
      <c r="O33" s="50">
        <f>'4.5% Withdrawals-No Rebalancing'!O33</f>
        <v>0</v>
      </c>
    </row>
    <row r="36" spans="1:65" x14ac:dyDescent="0.3">
      <c r="A36" s="20" t="s">
        <v>157</v>
      </c>
      <c r="N36" s="20" t="s">
        <v>25</v>
      </c>
      <c r="R36" s="20" t="s">
        <v>176</v>
      </c>
      <c r="AG36" s="20" t="s">
        <v>159</v>
      </c>
      <c r="AS36" s="20" t="s">
        <v>7</v>
      </c>
      <c r="BC36" s="20" t="s">
        <v>156</v>
      </c>
    </row>
    <row r="37" spans="1:65"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65"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65" x14ac:dyDescent="0.3">
      <c r="A39" t="s">
        <v>72</v>
      </c>
      <c r="B39" s="2">
        <v>60000</v>
      </c>
      <c r="C39" s="2">
        <v>0</v>
      </c>
      <c r="F39" s="2">
        <v>0</v>
      </c>
      <c r="H39" s="2">
        <v>40000</v>
      </c>
      <c r="I39" s="2">
        <f>SUM(B39:H39)</f>
        <v>100000</v>
      </c>
      <c r="N39" s="21"/>
      <c r="R39" t="str">
        <f>A39</f>
        <v>Stating Balance</v>
      </c>
      <c r="S39" s="2">
        <f>B39</f>
        <v>60000</v>
      </c>
      <c r="T39" s="2">
        <f t="shared" si="1"/>
        <v>0</v>
      </c>
      <c r="U39" s="2">
        <f t="shared" si="1"/>
        <v>0</v>
      </c>
      <c r="V39" s="2">
        <f t="shared" si="1"/>
        <v>0</v>
      </c>
      <c r="W39" s="2">
        <f t="shared" si="1"/>
        <v>0</v>
      </c>
      <c r="X39" s="2">
        <f t="shared" si="1"/>
        <v>0</v>
      </c>
      <c r="Y39" s="2">
        <f t="shared" si="1"/>
        <v>40000</v>
      </c>
      <c r="Z39" s="2">
        <f t="shared" si="1"/>
        <v>100000</v>
      </c>
      <c r="AD39" s="2"/>
      <c r="AE39" s="2"/>
      <c r="AG39" s="21" t="s">
        <v>87</v>
      </c>
      <c r="AH39" s="6">
        <f t="shared" ref="AH39:AI54" si="5">S39/$Z39</f>
        <v>0.6</v>
      </c>
      <c r="AI39" s="6">
        <f t="shared" si="5"/>
        <v>0</v>
      </c>
      <c r="AJ39" s="23">
        <v>0</v>
      </c>
      <c r="AK39" s="23">
        <v>0</v>
      </c>
      <c r="AL39" s="6">
        <f>W39/$Z39</f>
        <v>0</v>
      </c>
      <c r="AM39" s="23">
        <v>0</v>
      </c>
      <c r="AN39" s="6">
        <f>Y39/$Z39</f>
        <v>0.4</v>
      </c>
      <c r="AO39" s="6">
        <f>Z39/$Z39</f>
        <v>1</v>
      </c>
      <c r="AP39" s="24"/>
      <c r="AR39" s="24"/>
      <c r="AS39" s="21" t="str">
        <f>AG39</f>
        <v>Target Allocation</v>
      </c>
      <c r="AT39" s="24">
        <f t="shared" si="3"/>
        <v>0.6</v>
      </c>
      <c r="AU39" s="24">
        <f t="shared" si="3"/>
        <v>0</v>
      </c>
      <c r="AV39" s="25">
        <f t="shared" si="3"/>
        <v>0</v>
      </c>
      <c r="AW39" s="25">
        <f t="shared" si="3"/>
        <v>0</v>
      </c>
      <c r="AX39" s="24">
        <f t="shared" si="3"/>
        <v>0</v>
      </c>
      <c r="AY39" s="25">
        <f t="shared" si="3"/>
        <v>0</v>
      </c>
      <c r="AZ39" s="24">
        <f t="shared" si="3"/>
        <v>0.4</v>
      </c>
      <c r="BA39" s="24">
        <f>AO39</f>
        <v>1</v>
      </c>
      <c r="BC39" s="21" t="str">
        <f>AS39</f>
        <v>Target Allocation</v>
      </c>
      <c r="BD39" s="24">
        <f>AT39</f>
        <v>0.6</v>
      </c>
      <c r="BE39" s="24">
        <f t="shared" si="4"/>
        <v>0</v>
      </c>
      <c r="BF39" s="25">
        <f t="shared" si="4"/>
        <v>0</v>
      </c>
      <c r="BG39" s="25">
        <f t="shared" si="4"/>
        <v>0</v>
      </c>
      <c r="BH39" s="24">
        <f t="shared" si="4"/>
        <v>0</v>
      </c>
      <c r="BI39" s="25">
        <f t="shared" si="4"/>
        <v>0</v>
      </c>
      <c r="BJ39" s="24">
        <f t="shared" si="4"/>
        <v>0.4</v>
      </c>
      <c r="BK39" s="24">
        <f t="shared" si="4"/>
        <v>1</v>
      </c>
      <c r="BL39" s="2"/>
    </row>
    <row r="40" spans="1:65" x14ac:dyDescent="0.3">
      <c r="A40">
        <f t="shared" ref="A40:A64" si="6">A4</f>
        <v>1988</v>
      </c>
      <c r="B40" s="2">
        <f>B39*(1+(B4/100))</f>
        <v>69732</v>
      </c>
      <c r="C40" s="2">
        <f>C39*(1+(C4/100))</f>
        <v>0</v>
      </c>
      <c r="D40" s="2"/>
      <c r="E40" s="2"/>
      <c r="F40" s="2">
        <f>F39*(1+(F4/100))</f>
        <v>0</v>
      </c>
      <c r="G40" s="2"/>
      <c r="H40" s="2">
        <f>H39*(1+(H4/100))</f>
        <v>42939.999999999993</v>
      </c>
      <c r="I40" s="2">
        <f>SUM(B40:H40)</f>
        <v>112672</v>
      </c>
      <c r="J40" s="2">
        <f>I40-I39</f>
        <v>12672</v>
      </c>
      <c r="K40" s="6">
        <f>(J40/I39)</f>
        <v>0.12672</v>
      </c>
      <c r="L40" s="7">
        <f>K40+1</f>
        <v>1.1267199999999999</v>
      </c>
      <c r="N40">
        <f>A40</f>
        <v>1988</v>
      </c>
      <c r="O40" s="2">
        <f>I40*0.045</f>
        <v>5070.24</v>
      </c>
      <c r="P40" s="2">
        <f>O40*0.6</f>
        <v>3042.1439999999998</v>
      </c>
      <c r="Q40" s="2">
        <f>O40*0.4</f>
        <v>2028.096</v>
      </c>
      <c r="R40">
        <f>A40</f>
        <v>1988</v>
      </c>
      <c r="S40" s="2">
        <f>B40-(O40*0.6)</f>
        <v>66689.856</v>
      </c>
      <c r="T40" s="2"/>
      <c r="U40" s="2"/>
      <c r="V40" s="2"/>
      <c r="W40" s="2"/>
      <c r="X40" s="2"/>
      <c r="Y40" s="2">
        <f>H40-(O40*0.4)</f>
        <v>40911.903999999995</v>
      </c>
      <c r="Z40" s="2">
        <f>SUM(S40:Y40)</f>
        <v>107601.76</v>
      </c>
      <c r="AA40" s="2">
        <f>Z40-Z39</f>
        <v>7601.7599999999948</v>
      </c>
      <c r="AB40" s="6">
        <f>(AA40/Z39)</f>
        <v>7.6017599999999949E-2</v>
      </c>
      <c r="AC40" s="7">
        <f>AB40+1</f>
        <v>1.0760175999999999</v>
      </c>
      <c r="AD40" s="2">
        <f>Z40-(I40-O40)</f>
        <v>0</v>
      </c>
      <c r="AE40" s="2"/>
      <c r="AG40">
        <f>A40</f>
        <v>1988</v>
      </c>
      <c r="AH40" s="6">
        <f t="shared" si="5"/>
        <v>0.61978406301160871</v>
      </c>
      <c r="AI40" s="6">
        <f t="shared" si="5"/>
        <v>0</v>
      </c>
      <c r="AJ40" s="7"/>
      <c r="AK40" s="7"/>
      <c r="AL40" s="6">
        <f>W40/$Z40</f>
        <v>0</v>
      </c>
      <c r="AM40" s="7"/>
      <c r="AN40" s="6">
        <f>Y40/$Z40</f>
        <v>0.38021593698839123</v>
      </c>
      <c r="AO40" s="6">
        <f>SUM(AH40:AN40)</f>
        <v>1</v>
      </c>
      <c r="AP40" s="7">
        <f>SUM(AH40:AM40)</f>
        <v>0.61978406301160871</v>
      </c>
      <c r="AQ40" s="7">
        <f>AO40-(AP40+AN40)</f>
        <v>0</v>
      </c>
      <c r="AR40" s="24"/>
      <c r="AS40">
        <f>AG40</f>
        <v>1988</v>
      </c>
      <c r="AT40" s="1" t="b">
        <f>AND((S40/$Z40)&gt;0.15,(S40/$Z40)&lt;0.25)</f>
        <v>0</v>
      </c>
      <c r="AU40" s="1" t="b">
        <f>AND((T40/$Z40)&gt;0.25,(T40/$Z40)&lt;0.35)</f>
        <v>0</v>
      </c>
      <c r="AX40" s="1" t="b">
        <f t="shared" ref="AX40:AX48" si="7">AND((W40/$Z40)&gt;0.15,(W40/$Z40)&lt;0.25)</f>
        <v>0</v>
      </c>
      <c r="AZ40" s="1" t="b">
        <f>AND((Y40/$Z40)&gt;0.25,(Y40/$Z40)&lt;0.35)</f>
        <v>0</v>
      </c>
      <c r="BA40" s="1" t="b">
        <f>AND((Z40/$Z40)&gt;0.999,(Z40/$Z40)&lt;1.01)</f>
        <v>1</v>
      </c>
      <c r="BC40">
        <f>AS40</f>
        <v>1988</v>
      </c>
      <c r="BD40" s="2">
        <f t="shared" ref="BD40:BE50" si="8">$BK40*BD$39</f>
        <v>64561.055999999997</v>
      </c>
      <c r="BE40" s="2">
        <f t="shared" si="8"/>
        <v>0</v>
      </c>
      <c r="BF40" s="2"/>
      <c r="BG40" s="2"/>
      <c r="BH40" s="2">
        <f t="shared" ref="BH40:BH48" si="9">$BK40*BH$39</f>
        <v>0</v>
      </c>
      <c r="BI40" s="2"/>
      <c r="BJ40" s="2">
        <f t="shared" ref="BJ40:BJ64" si="10">$BK40*BJ$39</f>
        <v>43040.703999999998</v>
      </c>
      <c r="BK40" s="2">
        <f>Z40</f>
        <v>107601.76</v>
      </c>
      <c r="BL40" s="2">
        <f>SUM(BD40:BJ40)-Z40</f>
        <v>0</v>
      </c>
      <c r="BM40" s="2"/>
    </row>
    <row r="41" spans="1:65" x14ac:dyDescent="0.3">
      <c r="A41">
        <f t="shared" si="6"/>
        <v>1989</v>
      </c>
      <c r="B41" s="2">
        <f t="shared" ref="B41:C56" si="11">BD40*(1+(B5/100))</f>
        <v>84807.403161599999</v>
      </c>
      <c r="C41" s="2">
        <f t="shared" si="11"/>
        <v>0</v>
      </c>
      <c r="D41" s="2"/>
      <c r="E41" s="2"/>
      <c r="F41" s="2">
        <f t="shared" ref="F41:F48" si="12">BH40*(1+(F5/100))</f>
        <v>0</v>
      </c>
      <c r="G41" s="2"/>
      <c r="H41" s="2">
        <f t="shared" ref="H41:H64" si="13">BJ40*(1+(H5/100))</f>
        <v>48911.456025600004</v>
      </c>
      <c r="I41" s="2">
        <f>SUM(B41:H41)</f>
        <v>133718.8591872</v>
      </c>
      <c r="J41" s="2">
        <f t="shared" ref="J41:J64" si="14">I41-I40</f>
        <v>21046.859187199996</v>
      </c>
      <c r="K41" s="6">
        <f t="shared" ref="K41:K64" si="15">(J41/I40)</f>
        <v>0.18679759999999995</v>
      </c>
      <c r="L41" s="7">
        <f t="shared" ref="L41:L64" si="16">K41+1</f>
        <v>1.1867976</v>
      </c>
      <c r="N41">
        <f t="shared" ref="N41:N64" si="17">A41</f>
        <v>1989</v>
      </c>
      <c r="O41" s="2">
        <f t="shared" ref="O41:O64" si="18">O40*(1+O5)</f>
        <v>5303.4710400000004</v>
      </c>
      <c r="P41" s="2"/>
      <c r="Q41" s="2">
        <f>Q40+P40</f>
        <v>5070.24</v>
      </c>
      <c r="R41">
        <f t="shared" ref="R41:R64" si="19">A41</f>
        <v>1989</v>
      </c>
      <c r="S41" s="2">
        <f t="shared" ref="S41:S64" si="20">B41-(O41*0.6)</f>
        <v>81625.320537599997</v>
      </c>
      <c r="T41" s="2"/>
      <c r="U41" s="2"/>
      <c r="V41" s="2"/>
      <c r="W41" s="2"/>
      <c r="X41" s="2"/>
      <c r="Y41" s="2">
        <f t="shared" ref="Y41:Y64" si="21">H41-(O41*0.4)</f>
        <v>46790.067609600002</v>
      </c>
      <c r="Z41" s="2">
        <f t="shared" ref="Z41:Z64" si="22">SUM(S41:Y41)</f>
        <v>128415.38814719999</v>
      </c>
      <c r="AA41" s="2">
        <f t="shared" ref="AA41:AA55" si="23">Z41-Z40</f>
        <v>20813.628147199997</v>
      </c>
      <c r="AB41" s="6">
        <f t="shared" ref="AB41:AB55" si="24">(AA41/Z40)</f>
        <v>0.19343204188481675</v>
      </c>
      <c r="AC41" s="7">
        <f t="shared" ref="AC41:AC64" si="25">AB41+1</f>
        <v>1.1934320418848168</v>
      </c>
      <c r="AD41" s="2">
        <f t="shared" ref="AD41:AD64" si="26">Z41-(I41-O41)</f>
        <v>0</v>
      </c>
      <c r="AE41" s="2"/>
      <c r="AG41">
        <f t="shared" ref="AG41:AG64" si="27">A41</f>
        <v>1989</v>
      </c>
      <c r="AH41" s="6">
        <f t="shared" si="5"/>
        <v>0.63563504121511138</v>
      </c>
      <c r="AI41" s="6">
        <f t="shared" si="5"/>
        <v>0</v>
      </c>
      <c r="AJ41" s="7"/>
      <c r="AK41" s="7"/>
      <c r="AL41" s="6">
        <f t="shared" ref="AL41:AM56" si="28">W41/$Z41</f>
        <v>0</v>
      </c>
      <c r="AM41" s="7"/>
      <c r="AN41" s="6">
        <f t="shared" ref="AN41:AN64" si="29">Y41/$Z41</f>
        <v>0.36436495878488862</v>
      </c>
      <c r="AO41" s="6">
        <f t="shared" ref="AO41:AO64" si="30">SUM(AH41:AN41)</f>
        <v>1</v>
      </c>
      <c r="AP41" s="7">
        <f t="shared" ref="AP41:AP64" si="31">SUM(AH41:AM41)</f>
        <v>0.63563504121511138</v>
      </c>
      <c r="AQ41" s="7">
        <f t="shared" ref="AQ41:AQ64" si="32">AO41-(AP41+AN41)</f>
        <v>0</v>
      </c>
      <c r="AR41" s="24"/>
      <c r="AS41">
        <f t="shared" ref="AS41:AS64" si="33">AG41</f>
        <v>1989</v>
      </c>
      <c r="AT41" s="1" t="b">
        <f t="shared" ref="AT41:AT64" si="34">AND((S41/$Z41)&gt;0.15,(S41/$Z41)&lt;0.25)</f>
        <v>0</v>
      </c>
      <c r="AU41" s="1" t="b">
        <f t="shared" ref="AU41:AU50" si="35">AND((T41/$Z41)&gt;0.25,(T41/$Z41)&lt;0.35)</f>
        <v>0</v>
      </c>
      <c r="AX41" s="1" t="b">
        <f t="shared" si="7"/>
        <v>0</v>
      </c>
      <c r="AZ41" s="1" t="b">
        <f t="shared" ref="AZ41:AZ64" si="36">AND((Y41/$Z41)&gt;0.25,(Y41/$Z41)&lt;0.35)</f>
        <v>0</v>
      </c>
      <c r="BA41" s="1" t="b">
        <f t="shared" ref="BA41:BA64" si="37">AND((Z41/$Z41)&gt;0.999,(Z41/$Z41)&lt;1.01)</f>
        <v>1</v>
      </c>
      <c r="BC41">
        <f t="shared" ref="BC41:BC64" si="38">AS41</f>
        <v>1989</v>
      </c>
      <c r="BD41" s="2">
        <f t="shared" si="8"/>
        <v>77049.232888319995</v>
      </c>
      <c r="BE41" s="2">
        <f t="shared" si="8"/>
        <v>0</v>
      </c>
      <c r="BF41" s="2"/>
      <c r="BG41" s="2"/>
      <c r="BH41" s="2">
        <f t="shared" si="9"/>
        <v>0</v>
      </c>
      <c r="BI41" s="2"/>
      <c r="BJ41" s="2">
        <f t="shared" si="10"/>
        <v>51366.155258879997</v>
      </c>
      <c r="BK41" s="2">
        <f t="shared" ref="BK41:BK64" si="39">Z41</f>
        <v>128415.38814719999</v>
      </c>
      <c r="BL41" s="2">
        <f t="shared" ref="BL41:BL64" si="40">SUM(BD41:BJ41)-Z41</f>
        <v>0</v>
      </c>
      <c r="BM41" s="2"/>
    </row>
    <row r="42" spans="1:65" x14ac:dyDescent="0.3">
      <c r="A42">
        <f t="shared" si="6"/>
        <v>1990</v>
      </c>
      <c r="B42" s="2">
        <f t="shared" si="11"/>
        <v>74491.198356427776</v>
      </c>
      <c r="C42" s="2">
        <f t="shared" si="11"/>
        <v>0</v>
      </c>
      <c r="D42" s="2"/>
      <c r="E42" s="2"/>
      <c r="F42" s="2">
        <f t="shared" si="12"/>
        <v>0</v>
      </c>
      <c r="G42" s="2"/>
      <c r="H42" s="2">
        <f t="shared" si="13"/>
        <v>55809.327688773119</v>
      </c>
      <c r="I42" s="2">
        <f t="shared" ref="I42:I64" si="41">SUM(B42:H42)</f>
        <v>130300.5260452009</v>
      </c>
      <c r="J42" s="2">
        <f t="shared" si="14"/>
        <v>-3418.3331419991009</v>
      </c>
      <c r="K42" s="6">
        <f t="shared" si="15"/>
        <v>-2.5563582899055384E-2</v>
      </c>
      <c r="L42" s="7">
        <f t="shared" si="16"/>
        <v>0.97443641710094464</v>
      </c>
      <c r="N42">
        <f t="shared" si="17"/>
        <v>1990</v>
      </c>
      <c r="O42" s="2">
        <f t="shared" si="18"/>
        <v>5637.58971552</v>
      </c>
      <c r="P42" s="2"/>
      <c r="Q42" s="2"/>
      <c r="R42">
        <f t="shared" si="19"/>
        <v>1990</v>
      </c>
      <c r="S42" s="2">
        <f t="shared" si="20"/>
        <v>71108.644527115772</v>
      </c>
      <c r="T42" s="2"/>
      <c r="U42" s="2"/>
      <c r="V42" s="2"/>
      <c r="W42" s="2"/>
      <c r="X42" s="2"/>
      <c r="Y42" s="2">
        <f t="shared" si="21"/>
        <v>53554.291802565116</v>
      </c>
      <c r="Z42" s="2">
        <f t="shared" si="22"/>
        <v>124662.93632968089</v>
      </c>
      <c r="AA42" s="2">
        <f t="shared" si="23"/>
        <v>-3752.4518175191042</v>
      </c>
      <c r="AB42" s="6">
        <f t="shared" si="24"/>
        <v>-2.9221200602670326E-2</v>
      </c>
      <c r="AC42" s="7">
        <f t="shared" si="25"/>
        <v>0.97077879939732969</v>
      </c>
      <c r="AD42" s="2">
        <f t="shared" si="26"/>
        <v>0</v>
      </c>
      <c r="AE42" s="2"/>
      <c r="AG42">
        <f t="shared" si="27"/>
        <v>1990</v>
      </c>
      <c r="AH42" s="6">
        <f t="shared" si="5"/>
        <v>0.57040726474678405</v>
      </c>
      <c r="AI42" s="6">
        <f t="shared" si="5"/>
        <v>0</v>
      </c>
      <c r="AJ42" s="7"/>
      <c r="AK42" s="7"/>
      <c r="AL42" s="6">
        <f t="shared" si="28"/>
        <v>0</v>
      </c>
      <c r="AM42" s="7"/>
      <c r="AN42" s="6">
        <f t="shared" si="29"/>
        <v>0.42959273525321595</v>
      </c>
      <c r="AO42" s="6">
        <f t="shared" si="30"/>
        <v>1</v>
      </c>
      <c r="AP42" s="7">
        <f t="shared" si="31"/>
        <v>0.57040726474678405</v>
      </c>
      <c r="AQ42" s="7">
        <f t="shared" si="32"/>
        <v>0</v>
      </c>
      <c r="AR42" s="24"/>
      <c r="AS42">
        <f t="shared" si="33"/>
        <v>1990</v>
      </c>
      <c r="AT42" s="1" t="b">
        <f t="shared" si="34"/>
        <v>0</v>
      </c>
      <c r="AU42" s="1" t="b">
        <f t="shared" si="35"/>
        <v>0</v>
      </c>
      <c r="AX42" s="1" t="b">
        <f t="shared" si="7"/>
        <v>0</v>
      </c>
      <c r="AZ42" s="1" t="b">
        <f t="shared" si="36"/>
        <v>0</v>
      </c>
      <c r="BA42" s="1" t="b">
        <f t="shared" si="37"/>
        <v>1</v>
      </c>
      <c r="BC42">
        <f t="shared" si="38"/>
        <v>1990</v>
      </c>
      <c r="BD42" s="2">
        <f t="shared" si="8"/>
        <v>74797.761797808533</v>
      </c>
      <c r="BE42" s="2">
        <f t="shared" si="8"/>
        <v>0</v>
      </c>
      <c r="BF42" s="2"/>
      <c r="BG42" s="2"/>
      <c r="BH42" s="2">
        <f t="shared" si="9"/>
        <v>0</v>
      </c>
      <c r="BI42" s="2"/>
      <c r="BJ42" s="2">
        <f t="shared" si="10"/>
        <v>49865.174531872355</v>
      </c>
      <c r="BK42" s="2">
        <f t="shared" si="39"/>
        <v>124662.93632968089</v>
      </c>
      <c r="BL42" s="2">
        <f t="shared" si="40"/>
        <v>0</v>
      </c>
      <c r="BM42" s="2"/>
    </row>
    <row r="43" spans="1:65" x14ac:dyDescent="0.3">
      <c r="A43">
        <f t="shared" si="6"/>
        <v>1991</v>
      </c>
      <c r="B43" s="2">
        <f t="shared" si="11"/>
        <v>97401.645413106278</v>
      </c>
      <c r="C43" s="2">
        <f t="shared" si="11"/>
        <v>0</v>
      </c>
      <c r="D43" s="2"/>
      <c r="E43" s="2"/>
      <c r="F43" s="2">
        <f t="shared" si="12"/>
        <v>0</v>
      </c>
      <c r="G43" s="2"/>
      <c r="H43" s="2">
        <f t="shared" si="13"/>
        <v>57469.613647982893</v>
      </c>
      <c r="I43" s="2">
        <f t="shared" si="41"/>
        <v>154871.25906108916</v>
      </c>
      <c r="J43" s="2">
        <f t="shared" si="14"/>
        <v>24570.733015888269</v>
      </c>
      <c r="K43" s="6">
        <f t="shared" si="15"/>
        <v>0.18856971465613845</v>
      </c>
      <c r="L43" s="7">
        <f t="shared" si="16"/>
        <v>1.1885697146561385</v>
      </c>
      <c r="N43">
        <f t="shared" si="17"/>
        <v>1991</v>
      </c>
      <c r="O43" s="2">
        <f t="shared" si="18"/>
        <v>5806.7174069856001</v>
      </c>
      <c r="P43" s="2"/>
      <c r="Q43" s="2"/>
      <c r="R43">
        <f t="shared" si="19"/>
        <v>1991</v>
      </c>
      <c r="S43" s="2">
        <f t="shared" si="20"/>
        <v>93917.614968914917</v>
      </c>
      <c r="T43" s="2"/>
      <c r="U43" s="2"/>
      <c r="V43" s="2"/>
      <c r="W43" s="2"/>
      <c r="X43" s="2"/>
      <c r="Y43" s="2">
        <f t="shared" si="21"/>
        <v>55146.92668518865</v>
      </c>
      <c r="Z43" s="2">
        <f t="shared" si="22"/>
        <v>149064.54165410355</v>
      </c>
      <c r="AA43" s="2">
        <f t="shared" si="23"/>
        <v>24401.605324422664</v>
      </c>
      <c r="AB43" s="6">
        <f t="shared" si="24"/>
        <v>0.19574065911531804</v>
      </c>
      <c r="AC43" s="7">
        <f t="shared" si="25"/>
        <v>1.1957406591153181</v>
      </c>
      <c r="AD43" s="2">
        <f t="shared" si="26"/>
        <v>0</v>
      </c>
      <c r="AE43" s="2"/>
      <c r="AG43">
        <f t="shared" si="27"/>
        <v>1991</v>
      </c>
      <c r="AH43" s="6">
        <f t="shared" si="5"/>
        <v>0.63004664910080233</v>
      </c>
      <c r="AI43" s="6">
        <f t="shared" si="5"/>
        <v>0</v>
      </c>
      <c r="AJ43" s="7"/>
      <c r="AK43" s="7"/>
      <c r="AL43" s="6">
        <f t="shared" si="28"/>
        <v>0</v>
      </c>
      <c r="AM43" s="7"/>
      <c r="AN43" s="6">
        <f t="shared" si="29"/>
        <v>0.36995335089919773</v>
      </c>
      <c r="AO43" s="6">
        <f t="shared" si="30"/>
        <v>1</v>
      </c>
      <c r="AP43" s="7">
        <f t="shared" si="31"/>
        <v>0.63004664910080233</v>
      </c>
      <c r="AQ43" s="7">
        <f t="shared" si="32"/>
        <v>0</v>
      </c>
      <c r="AR43" s="24"/>
      <c r="AS43">
        <f t="shared" si="33"/>
        <v>1991</v>
      </c>
      <c r="AT43" s="1" t="b">
        <f t="shared" si="34"/>
        <v>0</v>
      </c>
      <c r="AU43" s="1" t="b">
        <f t="shared" si="35"/>
        <v>0</v>
      </c>
      <c r="AX43" s="1" t="b">
        <f t="shared" si="7"/>
        <v>0</v>
      </c>
      <c r="AZ43" s="1" t="b">
        <f t="shared" si="36"/>
        <v>0</v>
      </c>
      <c r="BA43" s="1" t="b">
        <f t="shared" si="37"/>
        <v>1</v>
      </c>
      <c r="BC43">
        <f t="shared" si="38"/>
        <v>1991</v>
      </c>
      <c r="BD43" s="2">
        <f t="shared" si="8"/>
        <v>89438.724992462128</v>
      </c>
      <c r="BE43" s="2">
        <f t="shared" si="8"/>
        <v>0</v>
      </c>
      <c r="BF43" s="2"/>
      <c r="BG43" s="2"/>
      <c r="BH43" s="2">
        <f t="shared" si="9"/>
        <v>0</v>
      </c>
      <c r="BI43" s="2"/>
      <c r="BJ43" s="2">
        <f t="shared" si="10"/>
        <v>59625.816661641424</v>
      </c>
      <c r="BK43" s="2">
        <f t="shared" si="39"/>
        <v>149064.54165410355</v>
      </c>
      <c r="BL43" s="2">
        <f t="shared" si="40"/>
        <v>0</v>
      </c>
      <c r="BM43" s="2"/>
    </row>
    <row r="44" spans="1:65" x14ac:dyDescent="0.3">
      <c r="A44">
        <f t="shared" si="6"/>
        <v>1992</v>
      </c>
      <c r="B44" s="2">
        <f t="shared" si="11"/>
        <v>96075.078386902824</v>
      </c>
      <c r="C44" s="2">
        <f t="shared" si="11"/>
        <v>0</v>
      </c>
      <c r="D44" s="2"/>
      <c r="E44" s="2"/>
      <c r="F44" s="2">
        <f t="shared" si="12"/>
        <v>0</v>
      </c>
      <c r="G44" s="2"/>
      <c r="H44" s="2">
        <f t="shared" si="13"/>
        <v>63883.099971282616</v>
      </c>
      <c r="I44" s="2">
        <f t="shared" si="41"/>
        <v>159958.17835818545</v>
      </c>
      <c r="J44" s="2">
        <f t="shared" si="14"/>
        <v>5086.9192970962904</v>
      </c>
      <c r="K44" s="6">
        <f t="shared" si="15"/>
        <v>3.2846115721766996E-2</v>
      </c>
      <c r="L44" s="7">
        <f t="shared" si="16"/>
        <v>1.032846115721767</v>
      </c>
      <c r="N44">
        <f t="shared" si="17"/>
        <v>1992</v>
      </c>
      <c r="O44" s="2">
        <f t="shared" si="18"/>
        <v>5980.9189291951679</v>
      </c>
      <c r="P44" s="2"/>
      <c r="Q44" s="2"/>
      <c r="R44">
        <f t="shared" si="19"/>
        <v>1992</v>
      </c>
      <c r="S44" s="2">
        <f t="shared" si="20"/>
        <v>92486.527029385717</v>
      </c>
      <c r="T44" s="2"/>
      <c r="U44" s="2"/>
      <c r="V44" s="2"/>
      <c r="W44" s="2"/>
      <c r="X44" s="2"/>
      <c r="Y44" s="2">
        <f t="shared" si="21"/>
        <v>61490.732399604545</v>
      </c>
      <c r="Z44" s="2">
        <f t="shared" si="22"/>
        <v>153977.25942899025</v>
      </c>
      <c r="AA44" s="2">
        <f t="shared" si="23"/>
        <v>4912.7177748866961</v>
      </c>
      <c r="AB44" s="6">
        <f t="shared" si="24"/>
        <v>3.2956984406703506E-2</v>
      </c>
      <c r="AC44" s="7">
        <f t="shared" si="25"/>
        <v>1.0329569844067035</v>
      </c>
      <c r="AD44" s="2">
        <f t="shared" si="26"/>
        <v>0</v>
      </c>
      <c r="AE44" s="2"/>
      <c r="AG44">
        <f t="shared" si="27"/>
        <v>1992</v>
      </c>
      <c r="AH44" s="6">
        <f t="shared" si="5"/>
        <v>0.60065055952004243</v>
      </c>
      <c r="AI44" s="38">
        <f t="shared" si="5"/>
        <v>0</v>
      </c>
      <c r="AJ44" s="7"/>
      <c r="AK44" s="7"/>
      <c r="AL44" s="38">
        <f t="shared" si="28"/>
        <v>0</v>
      </c>
      <c r="AM44" s="7"/>
      <c r="AN44" s="6">
        <f t="shared" si="29"/>
        <v>0.39934944047995768</v>
      </c>
      <c r="AO44" s="6">
        <f t="shared" si="30"/>
        <v>1</v>
      </c>
      <c r="AP44" s="7">
        <f t="shared" si="31"/>
        <v>0.60065055952004243</v>
      </c>
      <c r="AQ44" s="7">
        <f t="shared" si="32"/>
        <v>0</v>
      </c>
      <c r="AR44" s="24"/>
      <c r="AS44">
        <f t="shared" si="33"/>
        <v>1992</v>
      </c>
      <c r="AT44" s="1" t="b">
        <f t="shared" si="34"/>
        <v>0</v>
      </c>
      <c r="AU44" s="1" t="b">
        <f t="shared" si="35"/>
        <v>0</v>
      </c>
      <c r="AV44" s="1"/>
      <c r="AW44" s="1"/>
      <c r="AX44" s="1" t="b">
        <f t="shared" si="7"/>
        <v>0</v>
      </c>
      <c r="AY44" s="1"/>
      <c r="AZ44" s="1" t="b">
        <f t="shared" si="36"/>
        <v>0</v>
      </c>
      <c r="BA44" s="1" t="b">
        <f t="shared" si="37"/>
        <v>1</v>
      </c>
      <c r="BC44">
        <f t="shared" si="38"/>
        <v>1992</v>
      </c>
      <c r="BD44" s="2">
        <f t="shared" si="8"/>
        <v>92386.355657394146</v>
      </c>
      <c r="BE44" s="2">
        <f t="shared" si="8"/>
        <v>0</v>
      </c>
      <c r="BF44" s="2"/>
      <c r="BG44" s="2"/>
      <c r="BH44" s="2">
        <f t="shared" si="9"/>
        <v>0</v>
      </c>
      <c r="BI44" s="2"/>
      <c r="BJ44" s="2">
        <f t="shared" si="10"/>
        <v>61590.903771596102</v>
      </c>
      <c r="BK44" s="2">
        <f t="shared" si="39"/>
        <v>153977.25942899025</v>
      </c>
      <c r="BL44" s="2">
        <f t="shared" si="40"/>
        <v>0</v>
      </c>
      <c r="BM44" s="2"/>
    </row>
    <row r="45" spans="1:65" x14ac:dyDescent="0.3">
      <c r="A45">
        <f t="shared" si="6"/>
        <v>1993</v>
      </c>
      <c r="B45" s="2">
        <f t="shared" si="11"/>
        <v>101523.36623191042</v>
      </c>
      <c r="C45" s="2">
        <f t="shared" si="11"/>
        <v>0</v>
      </c>
      <c r="D45" s="2"/>
      <c r="E45" s="2"/>
      <c r="F45" s="2">
        <f t="shared" si="12"/>
        <v>0</v>
      </c>
      <c r="G45" s="2"/>
      <c r="H45" s="2">
        <f t="shared" si="13"/>
        <v>67552.903256686608</v>
      </c>
      <c r="I45" s="2">
        <f t="shared" si="41"/>
        <v>169076.26948859703</v>
      </c>
      <c r="J45" s="2">
        <f t="shared" si="14"/>
        <v>9118.0911304115725</v>
      </c>
      <c r="K45" s="6">
        <f t="shared" si="15"/>
        <v>5.7002969301100305E-2</v>
      </c>
      <c r="L45" s="7">
        <f t="shared" si="16"/>
        <v>1.0570029693011003</v>
      </c>
      <c r="N45">
        <f t="shared" si="17"/>
        <v>1993</v>
      </c>
      <c r="O45" s="2">
        <f t="shared" si="18"/>
        <v>6148.3846592126329</v>
      </c>
      <c r="P45" s="2"/>
      <c r="Q45" s="2"/>
      <c r="R45">
        <f t="shared" si="19"/>
        <v>1993</v>
      </c>
      <c r="S45" s="2">
        <f t="shared" si="20"/>
        <v>97834.33543638284</v>
      </c>
      <c r="T45" s="2"/>
      <c r="U45" s="2"/>
      <c r="V45" s="2"/>
      <c r="W45" s="2"/>
      <c r="X45" s="2"/>
      <c r="Y45" s="2">
        <f t="shared" si="21"/>
        <v>65093.549393001551</v>
      </c>
      <c r="Z45" s="2">
        <f t="shared" si="22"/>
        <v>162927.88482938439</v>
      </c>
      <c r="AA45" s="2">
        <f t="shared" si="23"/>
        <v>8950.6254003941431</v>
      </c>
      <c r="AB45" s="6">
        <f t="shared" si="24"/>
        <v>5.8129527915918688E-2</v>
      </c>
      <c r="AC45" s="7">
        <f t="shared" si="25"/>
        <v>1.0581295279159186</v>
      </c>
      <c r="AD45" s="2">
        <f t="shared" si="26"/>
        <v>0</v>
      </c>
      <c r="AE45" s="2"/>
      <c r="AG45">
        <f t="shared" si="27"/>
        <v>1993</v>
      </c>
      <c r="AH45" s="6">
        <f t="shared" si="5"/>
        <v>0.60047631219685615</v>
      </c>
      <c r="AI45" s="6">
        <f t="shared" si="5"/>
        <v>0</v>
      </c>
      <c r="AJ45" s="7"/>
      <c r="AK45" s="7"/>
      <c r="AL45" s="6">
        <f t="shared" si="28"/>
        <v>0</v>
      </c>
      <c r="AM45" s="7"/>
      <c r="AN45" s="6">
        <f t="shared" si="29"/>
        <v>0.3995236878031439</v>
      </c>
      <c r="AO45" s="6">
        <f t="shared" si="30"/>
        <v>1</v>
      </c>
      <c r="AP45" s="7">
        <f t="shared" si="31"/>
        <v>0.60047631219685615</v>
      </c>
      <c r="AQ45" s="7">
        <f t="shared" si="32"/>
        <v>0</v>
      </c>
      <c r="AR45" s="24"/>
      <c r="AS45">
        <f t="shared" si="33"/>
        <v>1993</v>
      </c>
      <c r="AT45" s="1" t="b">
        <f t="shared" si="34"/>
        <v>0</v>
      </c>
      <c r="AU45" s="1" t="b">
        <f t="shared" si="35"/>
        <v>0</v>
      </c>
      <c r="AV45" s="1"/>
      <c r="AW45" s="1"/>
      <c r="AX45" s="1" t="b">
        <f t="shared" si="7"/>
        <v>0</v>
      </c>
      <c r="AY45" s="1"/>
      <c r="AZ45" s="1" t="b">
        <f t="shared" si="36"/>
        <v>0</v>
      </c>
      <c r="BA45" s="1" t="b">
        <f t="shared" si="37"/>
        <v>1</v>
      </c>
      <c r="BC45">
        <f t="shared" si="38"/>
        <v>1993</v>
      </c>
      <c r="BD45" s="2">
        <f t="shared" si="8"/>
        <v>97756.730897630638</v>
      </c>
      <c r="BE45" s="2">
        <f t="shared" si="8"/>
        <v>0</v>
      </c>
      <c r="BF45" s="2"/>
      <c r="BG45" s="2"/>
      <c r="BH45" s="2">
        <f t="shared" si="9"/>
        <v>0</v>
      </c>
      <c r="BI45" s="2"/>
      <c r="BJ45" s="2">
        <f t="shared" si="10"/>
        <v>65171.153931753761</v>
      </c>
      <c r="BK45" s="2">
        <f t="shared" si="39"/>
        <v>162927.88482938439</v>
      </c>
      <c r="BL45" s="2">
        <f t="shared" si="40"/>
        <v>0</v>
      </c>
      <c r="BM45" s="2"/>
    </row>
    <row r="46" spans="1:65" x14ac:dyDescent="0.3">
      <c r="A46">
        <f t="shared" si="6"/>
        <v>1994</v>
      </c>
      <c r="B46" s="2">
        <f t="shared" si="11"/>
        <v>98910.260322222675</v>
      </c>
      <c r="C46" s="2">
        <f t="shared" si="11"/>
        <v>0</v>
      </c>
      <c r="D46" s="2"/>
      <c r="E46" s="2"/>
      <c r="F46" s="2">
        <f t="shared" si="12"/>
        <v>0</v>
      </c>
      <c r="G46" s="2"/>
      <c r="H46" s="2">
        <f t="shared" si="13"/>
        <v>63437.60123716911</v>
      </c>
      <c r="I46" s="2">
        <f t="shared" si="41"/>
        <v>162347.86155939178</v>
      </c>
      <c r="J46" s="2">
        <f t="shared" si="14"/>
        <v>-6728.4079292052484</v>
      </c>
      <c r="K46" s="6">
        <f t="shared" si="15"/>
        <v>-3.9795105188661799E-2</v>
      </c>
      <c r="L46" s="7">
        <f t="shared" si="16"/>
        <v>0.96020489481133819</v>
      </c>
      <c r="N46">
        <f t="shared" si="17"/>
        <v>1994</v>
      </c>
      <c r="O46" s="2">
        <f t="shared" si="18"/>
        <v>6308.2426603521617</v>
      </c>
      <c r="P46" s="2"/>
      <c r="Q46" s="2"/>
      <c r="R46">
        <f t="shared" si="19"/>
        <v>1994</v>
      </c>
      <c r="S46" s="2">
        <f t="shared" si="20"/>
        <v>95125.314726011376</v>
      </c>
      <c r="T46" s="2"/>
      <c r="U46" s="2"/>
      <c r="V46" s="2"/>
      <c r="W46" s="2"/>
      <c r="X46" s="2"/>
      <c r="Y46" s="2">
        <f t="shared" si="21"/>
        <v>60914.304173028242</v>
      </c>
      <c r="Z46" s="2">
        <f t="shared" si="22"/>
        <v>156039.61889903963</v>
      </c>
      <c r="AA46" s="2">
        <f t="shared" si="23"/>
        <v>-6888.2659303447581</v>
      </c>
      <c r="AB46" s="6">
        <f t="shared" si="24"/>
        <v>-4.2278005005454075E-2</v>
      </c>
      <c r="AC46" s="7">
        <f t="shared" si="25"/>
        <v>0.95772199499454591</v>
      </c>
      <c r="AD46" s="2">
        <f t="shared" si="26"/>
        <v>0</v>
      </c>
      <c r="AE46" s="2"/>
      <c r="AG46">
        <f t="shared" si="27"/>
        <v>1994</v>
      </c>
      <c r="AH46" s="6">
        <f t="shared" si="5"/>
        <v>0.60962283423390773</v>
      </c>
      <c r="AI46" s="6">
        <f t="shared" si="5"/>
        <v>0</v>
      </c>
      <c r="AJ46" s="7"/>
      <c r="AK46" s="7"/>
      <c r="AL46" s="6">
        <f t="shared" si="28"/>
        <v>0</v>
      </c>
      <c r="AM46" s="7"/>
      <c r="AN46" s="6">
        <f t="shared" si="29"/>
        <v>0.39037716576609216</v>
      </c>
      <c r="AO46" s="6">
        <f t="shared" si="30"/>
        <v>0.99999999999999989</v>
      </c>
      <c r="AP46" s="7">
        <f t="shared" si="31"/>
        <v>0.60962283423390773</v>
      </c>
      <c r="AQ46" s="7">
        <f t="shared" si="32"/>
        <v>0</v>
      </c>
      <c r="AR46" s="24"/>
      <c r="AS46">
        <f t="shared" si="33"/>
        <v>1994</v>
      </c>
      <c r="AT46" s="1" t="b">
        <f t="shared" si="34"/>
        <v>0</v>
      </c>
      <c r="AU46" s="1" t="b">
        <f t="shared" si="35"/>
        <v>0</v>
      </c>
      <c r="AV46" s="1"/>
      <c r="AW46" s="1"/>
      <c r="AX46" s="1" t="b">
        <f t="shared" si="7"/>
        <v>0</v>
      </c>
      <c r="AY46" s="1"/>
      <c r="AZ46" s="1" t="b">
        <f t="shared" si="36"/>
        <v>0</v>
      </c>
      <c r="BA46" s="1" t="b">
        <f t="shared" si="37"/>
        <v>1</v>
      </c>
      <c r="BC46">
        <f t="shared" si="38"/>
        <v>1994</v>
      </c>
      <c r="BD46" s="2">
        <f t="shared" si="8"/>
        <v>93623.77133942378</v>
      </c>
      <c r="BE46" s="2">
        <f t="shared" si="8"/>
        <v>0</v>
      </c>
      <c r="BF46" s="2"/>
      <c r="BG46" s="2"/>
      <c r="BH46" s="2">
        <f t="shared" si="9"/>
        <v>0</v>
      </c>
      <c r="BI46" s="2"/>
      <c r="BJ46" s="2">
        <f t="shared" si="10"/>
        <v>62415.847559615853</v>
      </c>
      <c r="BK46" s="2">
        <f t="shared" si="39"/>
        <v>156039.61889903963</v>
      </c>
      <c r="BL46" s="2">
        <f t="shared" si="40"/>
        <v>0</v>
      </c>
      <c r="BM46" s="2"/>
    </row>
    <row r="47" spans="1:65" x14ac:dyDescent="0.3">
      <c r="A47">
        <f t="shared" si="6"/>
        <v>1995</v>
      </c>
      <c r="B47" s="2">
        <f t="shared" si="11"/>
        <v>128685.87370603799</v>
      </c>
      <c r="C47" s="2">
        <f t="shared" si="11"/>
        <v>0</v>
      </c>
      <c r="D47" s="2"/>
      <c r="E47" s="2"/>
      <c r="F47" s="2">
        <f t="shared" si="12"/>
        <v>0</v>
      </c>
      <c r="G47" s="2"/>
      <c r="H47" s="2">
        <f t="shared" si="13"/>
        <v>73763.048645954012</v>
      </c>
      <c r="I47" s="2">
        <f t="shared" si="41"/>
        <v>202448.92235199199</v>
      </c>
      <c r="J47" s="2">
        <f t="shared" si="14"/>
        <v>40101.060792600212</v>
      </c>
      <c r="K47" s="6">
        <f t="shared" si="15"/>
        <v>0.24700701572179334</v>
      </c>
      <c r="L47" s="7">
        <f t="shared" si="16"/>
        <v>1.2470070157217934</v>
      </c>
      <c r="N47">
        <f t="shared" si="17"/>
        <v>1995</v>
      </c>
      <c r="O47" s="2">
        <f t="shared" si="18"/>
        <v>6465.9487268609655</v>
      </c>
      <c r="P47" s="2"/>
      <c r="Q47" s="2"/>
      <c r="R47">
        <f t="shared" si="19"/>
        <v>1995</v>
      </c>
      <c r="S47" s="2">
        <f t="shared" si="20"/>
        <v>124806.30446992141</v>
      </c>
      <c r="T47" s="2"/>
      <c r="U47" s="2"/>
      <c r="V47" s="2"/>
      <c r="W47" s="2"/>
      <c r="X47" s="2"/>
      <c r="Y47" s="2">
        <f t="shared" si="21"/>
        <v>71176.669155209631</v>
      </c>
      <c r="Z47" s="2">
        <f t="shared" si="22"/>
        <v>195982.97362513104</v>
      </c>
      <c r="AA47" s="2">
        <f t="shared" si="23"/>
        <v>39943.354726091406</v>
      </c>
      <c r="AB47" s="6">
        <f t="shared" si="24"/>
        <v>0.25598213458811031</v>
      </c>
      <c r="AC47" s="7">
        <f t="shared" si="25"/>
        <v>1.2559821345881104</v>
      </c>
      <c r="AD47" s="2">
        <f t="shared" si="26"/>
        <v>0</v>
      </c>
      <c r="AE47" s="2"/>
      <c r="AG47">
        <f t="shared" si="27"/>
        <v>1995</v>
      </c>
      <c r="AH47" s="6">
        <f t="shared" si="5"/>
        <v>0.63682217981163136</v>
      </c>
      <c r="AI47" s="6">
        <f t="shared" si="5"/>
        <v>0</v>
      </c>
      <c r="AJ47" s="7"/>
      <c r="AK47" s="7"/>
      <c r="AL47" s="6">
        <f t="shared" si="28"/>
        <v>0</v>
      </c>
      <c r="AM47" s="7"/>
      <c r="AN47" s="6">
        <f t="shared" si="29"/>
        <v>0.36317782018836864</v>
      </c>
      <c r="AO47" s="6">
        <f t="shared" si="30"/>
        <v>1</v>
      </c>
      <c r="AP47" s="7">
        <f t="shared" si="31"/>
        <v>0.63682217981163136</v>
      </c>
      <c r="AQ47" s="7">
        <f t="shared" si="32"/>
        <v>0</v>
      </c>
      <c r="AR47" s="24"/>
      <c r="AS47">
        <f t="shared" si="33"/>
        <v>1995</v>
      </c>
      <c r="AT47" s="1" t="b">
        <f t="shared" si="34"/>
        <v>0</v>
      </c>
      <c r="AU47" s="1" t="b">
        <f t="shared" si="35"/>
        <v>0</v>
      </c>
      <c r="AV47" s="1"/>
      <c r="AW47" s="1"/>
      <c r="AX47" s="1" t="b">
        <f t="shared" si="7"/>
        <v>0</v>
      </c>
      <c r="AY47" s="1"/>
      <c r="AZ47" s="1" t="b">
        <f t="shared" si="36"/>
        <v>0</v>
      </c>
      <c r="BA47" s="1" t="b">
        <f t="shared" si="37"/>
        <v>1</v>
      </c>
      <c r="BC47">
        <f t="shared" si="38"/>
        <v>1995</v>
      </c>
      <c r="BD47" s="2">
        <f t="shared" si="8"/>
        <v>117589.78417507862</v>
      </c>
      <c r="BE47" s="2">
        <f t="shared" si="8"/>
        <v>0</v>
      </c>
      <c r="BF47" s="2"/>
      <c r="BG47" s="2"/>
      <c r="BH47" s="2">
        <f t="shared" si="9"/>
        <v>0</v>
      </c>
      <c r="BI47" s="2"/>
      <c r="BJ47" s="2">
        <f t="shared" si="10"/>
        <v>78393.189450052421</v>
      </c>
      <c r="BK47" s="2">
        <f t="shared" si="39"/>
        <v>195982.97362513104</v>
      </c>
      <c r="BL47" s="2">
        <f t="shared" si="40"/>
        <v>0</v>
      </c>
      <c r="BM47" s="2"/>
    </row>
    <row r="48" spans="1:65" x14ac:dyDescent="0.3">
      <c r="A48">
        <f t="shared" si="6"/>
        <v>1996</v>
      </c>
      <c r="B48" s="2">
        <f t="shared" si="11"/>
        <v>144494.32679433661</v>
      </c>
      <c r="C48" s="2">
        <f t="shared" si="11"/>
        <v>0</v>
      </c>
      <c r="D48" s="2"/>
      <c r="E48" s="2"/>
      <c r="F48" s="2">
        <f t="shared" si="12"/>
        <v>0</v>
      </c>
      <c r="G48" s="2"/>
      <c r="H48" s="2">
        <f t="shared" si="13"/>
        <v>81199.665632364296</v>
      </c>
      <c r="I48" s="2">
        <f t="shared" si="41"/>
        <v>225693.99242670089</v>
      </c>
      <c r="J48" s="2">
        <f t="shared" si="14"/>
        <v>23245.070074708899</v>
      </c>
      <c r="K48" s="6">
        <f t="shared" si="15"/>
        <v>0.11481943101822681</v>
      </c>
      <c r="L48" s="7">
        <f t="shared" si="16"/>
        <v>1.1148194310182269</v>
      </c>
      <c r="N48">
        <f t="shared" si="17"/>
        <v>1996</v>
      </c>
      <c r="O48" s="2">
        <f t="shared" si="18"/>
        <v>6685.7909835742385</v>
      </c>
      <c r="P48" s="2"/>
      <c r="Q48" s="2"/>
      <c r="R48">
        <f t="shared" si="19"/>
        <v>1996</v>
      </c>
      <c r="S48" s="2">
        <f t="shared" si="20"/>
        <v>140482.85220419205</v>
      </c>
      <c r="T48" s="2"/>
      <c r="U48" s="2"/>
      <c r="V48" s="2"/>
      <c r="W48" s="2"/>
      <c r="X48" s="2"/>
      <c r="Y48" s="2">
        <f t="shared" si="21"/>
        <v>78525.349238934607</v>
      </c>
      <c r="Z48" s="2">
        <f t="shared" si="22"/>
        <v>219008.20144312666</v>
      </c>
      <c r="AA48" s="2">
        <f t="shared" si="23"/>
        <v>23025.227817995619</v>
      </c>
      <c r="AB48" s="6">
        <f t="shared" si="24"/>
        <v>0.11748585804212472</v>
      </c>
      <c r="AC48" s="7">
        <f t="shared" si="25"/>
        <v>1.1174858580421247</v>
      </c>
      <c r="AD48" s="2">
        <f t="shared" si="26"/>
        <v>0</v>
      </c>
      <c r="AE48" s="2"/>
      <c r="AG48">
        <f t="shared" si="27"/>
        <v>1996</v>
      </c>
      <c r="AH48" s="6">
        <f t="shared" si="5"/>
        <v>0.64145018898150019</v>
      </c>
      <c r="AI48" s="6">
        <f t="shared" si="5"/>
        <v>0</v>
      </c>
      <c r="AJ48" s="7"/>
      <c r="AK48" s="7"/>
      <c r="AL48" s="6">
        <f t="shared" si="28"/>
        <v>0</v>
      </c>
      <c r="AM48" s="6"/>
      <c r="AN48" s="38">
        <f t="shared" si="29"/>
        <v>0.35854981101849986</v>
      </c>
      <c r="AO48" s="6">
        <f t="shared" si="30"/>
        <v>1</v>
      </c>
      <c r="AP48" s="7">
        <f t="shared" si="31"/>
        <v>0.64145018898150019</v>
      </c>
      <c r="AQ48" s="7">
        <f t="shared" si="32"/>
        <v>0</v>
      </c>
      <c r="AR48" s="24"/>
      <c r="AS48">
        <f t="shared" si="33"/>
        <v>1996</v>
      </c>
      <c r="AT48" s="1" t="b">
        <f t="shared" si="34"/>
        <v>0</v>
      </c>
      <c r="AU48" s="1" t="b">
        <f t="shared" si="35"/>
        <v>0</v>
      </c>
      <c r="AV48" s="1"/>
      <c r="AW48" s="1"/>
      <c r="AX48" s="1" t="b">
        <f t="shared" si="7"/>
        <v>0</v>
      </c>
      <c r="AY48" s="1"/>
      <c r="AZ48" s="1" t="b">
        <f t="shared" si="36"/>
        <v>0</v>
      </c>
      <c r="BA48" s="1" t="b">
        <f t="shared" si="37"/>
        <v>1</v>
      </c>
      <c r="BC48">
        <f t="shared" si="38"/>
        <v>1996</v>
      </c>
      <c r="BD48" s="2">
        <f t="shared" si="8"/>
        <v>131404.92086587599</v>
      </c>
      <c r="BE48" s="2">
        <f t="shared" si="8"/>
        <v>0</v>
      </c>
      <c r="BF48" s="2"/>
      <c r="BG48" s="2"/>
      <c r="BH48" s="2">
        <f t="shared" si="9"/>
        <v>0</v>
      </c>
      <c r="BI48" s="2"/>
      <c r="BJ48" s="2">
        <f t="shared" si="10"/>
        <v>87603.280577250669</v>
      </c>
      <c r="BK48" s="2">
        <f t="shared" si="39"/>
        <v>219008.20144312666</v>
      </c>
      <c r="BL48" s="2">
        <f t="shared" si="40"/>
        <v>0</v>
      </c>
      <c r="BM48" s="2"/>
    </row>
    <row r="49" spans="1:65" x14ac:dyDescent="0.3">
      <c r="A49">
        <f t="shared" si="6"/>
        <v>1997</v>
      </c>
      <c r="B49" s="2">
        <f t="shared" si="11"/>
        <v>175018.21410126024</v>
      </c>
      <c r="C49" s="2">
        <f t="shared" si="11"/>
        <v>0</v>
      </c>
      <c r="D49" s="2"/>
      <c r="E49" s="2"/>
      <c r="F49" s="2"/>
      <c r="G49" s="2">
        <f>BH48*(1+(G13/100))</f>
        <v>0</v>
      </c>
      <c r="H49" s="2">
        <f t="shared" si="13"/>
        <v>95873.03026374313</v>
      </c>
      <c r="I49" s="2">
        <f t="shared" si="41"/>
        <v>270891.24436500337</v>
      </c>
      <c r="J49" s="2">
        <f t="shared" si="14"/>
        <v>45197.251938302477</v>
      </c>
      <c r="K49" s="6">
        <f t="shared" si="15"/>
        <v>0.20025899427952776</v>
      </c>
      <c r="L49" s="7">
        <f t="shared" si="16"/>
        <v>1.2002589942795279</v>
      </c>
      <c r="N49">
        <f t="shared" si="17"/>
        <v>1997</v>
      </c>
      <c r="O49" s="2">
        <f t="shared" si="18"/>
        <v>6799.4494302949997</v>
      </c>
      <c r="P49" s="2"/>
      <c r="Q49" s="2"/>
      <c r="R49">
        <f t="shared" si="19"/>
        <v>1997</v>
      </c>
      <c r="S49" s="2">
        <f t="shared" si="20"/>
        <v>170938.54444308323</v>
      </c>
      <c r="T49" s="2"/>
      <c r="U49" s="2"/>
      <c r="V49" s="2"/>
      <c r="W49" s="2"/>
      <c r="X49" s="2"/>
      <c r="Y49" s="2">
        <f t="shared" si="21"/>
        <v>93153.250491625135</v>
      </c>
      <c r="Z49" s="2">
        <f t="shared" si="22"/>
        <v>264091.79493470839</v>
      </c>
      <c r="AA49" s="2">
        <f t="shared" si="23"/>
        <v>45083.593491581734</v>
      </c>
      <c r="AB49" s="6">
        <f t="shared" si="24"/>
        <v>0.20585344838462274</v>
      </c>
      <c r="AC49" s="7">
        <f t="shared" si="25"/>
        <v>1.2058534483846228</v>
      </c>
      <c r="AD49" s="2">
        <f t="shared" si="26"/>
        <v>0</v>
      </c>
      <c r="AE49" s="2"/>
      <c r="AG49">
        <f t="shared" si="27"/>
        <v>1997</v>
      </c>
      <c r="AH49" s="6">
        <f t="shared" si="5"/>
        <v>0.6472694257136784</v>
      </c>
      <c r="AI49" s="6">
        <f t="shared" si="5"/>
        <v>0</v>
      </c>
      <c r="AJ49" s="7"/>
      <c r="AK49" s="7"/>
      <c r="AL49" s="6"/>
      <c r="AM49" s="6">
        <f t="shared" si="28"/>
        <v>0</v>
      </c>
      <c r="AN49" s="6">
        <f t="shared" si="29"/>
        <v>0.35273057428632149</v>
      </c>
      <c r="AO49" s="6">
        <f t="shared" si="30"/>
        <v>0.99999999999999989</v>
      </c>
      <c r="AP49" s="7">
        <f t="shared" si="31"/>
        <v>0.6472694257136784</v>
      </c>
      <c r="AQ49" s="7">
        <f t="shared" si="32"/>
        <v>0</v>
      </c>
      <c r="AR49" s="24"/>
      <c r="AS49">
        <f t="shared" si="33"/>
        <v>1997</v>
      </c>
      <c r="AT49" s="1" t="b">
        <f t="shared" si="34"/>
        <v>0</v>
      </c>
      <c r="AU49" s="1" t="b">
        <f t="shared" si="35"/>
        <v>0</v>
      </c>
      <c r="AV49" s="1"/>
      <c r="AW49" s="1"/>
      <c r="AX49" s="1"/>
      <c r="AY49" s="1" t="b">
        <f t="shared" ref="AY49:AY64" si="42">AND((X49/$Z49)&gt;0.15,(X49/$Z49)&lt;0.25)</f>
        <v>0</v>
      </c>
      <c r="AZ49" s="1" t="b">
        <f t="shared" si="36"/>
        <v>0</v>
      </c>
      <c r="BA49" s="1" t="b">
        <f t="shared" si="37"/>
        <v>1</v>
      </c>
      <c r="BC49">
        <f t="shared" si="38"/>
        <v>1997</v>
      </c>
      <c r="BD49" s="2">
        <f t="shared" si="8"/>
        <v>158455.07696082504</v>
      </c>
      <c r="BE49" s="2">
        <f t="shared" si="8"/>
        <v>0</v>
      </c>
      <c r="BF49" s="2"/>
      <c r="BG49" s="2"/>
      <c r="BH49" s="2"/>
      <c r="BI49" s="2">
        <f>$BK49*BI$39</f>
        <v>0</v>
      </c>
      <c r="BJ49" s="2">
        <f t="shared" si="10"/>
        <v>105636.71797388337</v>
      </c>
      <c r="BK49" s="2">
        <f t="shared" si="39"/>
        <v>264091.79493470839</v>
      </c>
      <c r="BL49" s="2">
        <f t="shared" si="40"/>
        <v>0</v>
      </c>
      <c r="BM49" s="2"/>
    </row>
    <row r="50" spans="1:65" x14ac:dyDescent="0.3">
      <c r="A50">
        <f t="shared" si="6"/>
        <v>1998</v>
      </c>
      <c r="B50" s="2">
        <f t="shared" si="11"/>
        <v>203868.30201779748</v>
      </c>
      <c r="C50" s="2">
        <f t="shared" si="11"/>
        <v>0</v>
      </c>
      <c r="D50" s="2"/>
      <c r="E50" s="2"/>
      <c r="F50" s="2"/>
      <c r="G50" s="2">
        <f t="shared" ref="G50:G64" si="43">BI49*(1+(G14/100))</f>
        <v>0</v>
      </c>
      <c r="H50" s="2">
        <f t="shared" si="13"/>
        <v>114700.34837604257</v>
      </c>
      <c r="I50" s="2">
        <f t="shared" si="41"/>
        <v>318568.65039384004</v>
      </c>
      <c r="J50" s="2">
        <f t="shared" si="14"/>
        <v>47677.406028836675</v>
      </c>
      <c r="K50" s="6">
        <f t="shared" si="15"/>
        <v>0.17600201933656942</v>
      </c>
      <c r="L50" s="7">
        <f t="shared" si="16"/>
        <v>1.1760020193365694</v>
      </c>
      <c r="N50">
        <f t="shared" si="17"/>
        <v>1998</v>
      </c>
      <c r="O50" s="2">
        <f t="shared" si="18"/>
        <v>6908.2406211797197</v>
      </c>
      <c r="P50" s="2"/>
      <c r="Q50" s="2"/>
      <c r="R50">
        <f t="shared" si="19"/>
        <v>1998</v>
      </c>
      <c r="S50" s="2">
        <f t="shared" si="20"/>
        <v>199723.35764508965</v>
      </c>
      <c r="T50" s="2"/>
      <c r="U50" s="2"/>
      <c r="V50" s="2"/>
      <c r="W50" s="2"/>
      <c r="X50" s="2"/>
      <c r="Y50" s="2">
        <f t="shared" si="21"/>
        <v>111937.05212757069</v>
      </c>
      <c r="Z50" s="2">
        <f t="shared" si="22"/>
        <v>311660.40977266035</v>
      </c>
      <c r="AA50" s="2">
        <f t="shared" si="23"/>
        <v>47568.614837951958</v>
      </c>
      <c r="AB50" s="6">
        <f t="shared" si="24"/>
        <v>0.18012151740538695</v>
      </c>
      <c r="AC50" s="7">
        <f t="shared" si="25"/>
        <v>1.180121517405387</v>
      </c>
      <c r="AD50" s="2">
        <f t="shared" si="26"/>
        <v>0</v>
      </c>
      <c r="AE50" s="2"/>
      <c r="AG50">
        <f t="shared" si="27"/>
        <v>1998</v>
      </c>
      <c r="AH50" s="38">
        <f t="shared" si="5"/>
        <v>0.64083647259136056</v>
      </c>
      <c r="AI50" s="6">
        <f t="shared" si="5"/>
        <v>0</v>
      </c>
      <c r="AJ50" s="7"/>
      <c r="AK50" s="7"/>
      <c r="AL50" s="7"/>
      <c r="AM50" s="6">
        <f t="shared" si="28"/>
        <v>0</v>
      </c>
      <c r="AN50" s="6">
        <f t="shared" si="29"/>
        <v>0.35916352740863938</v>
      </c>
      <c r="AO50" s="6">
        <f t="shared" si="30"/>
        <v>1</v>
      </c>
      <c r="AP50" s="7">
        <f t="shared" si="31"/>
        <v>0.64083647259136056</v>
      </c>
      <c r="AQ50" s="7">
        <f t="shared" si="32"/>
        <v>0</v>
      </c>
      <c r="AR50" s="24"/>
      <c r="AS50">
        <f t="shared" si="33"/>
        <v>1998</v>
      </c>
      <c r="AT50" s="1" t="b">
        <f t="shared" si="34"/>
        <v>0</v>
      </c>
      <c r="AU50" s="1" t="b">
        <f t="shared" si="35"/>
        <v>0</v>
      </c>
      <c r="AV50" s="1"/>
      <c r="AW50" s="1"/>
      <c r="AX50" s="1"/>
      <c r="AY50" s="1" t="b">
        <f t="shared" si="42"/>
        <v>0</v>
      </c>
      <c r="AZ50" s="1" t="b">
        <f t="shared" si="36"/>
        <v>0</v>
      </c>
      <c r="BA50" s="1" t="b">
        <f t="shared" si="37"/>
        <v>1</v>
      </c>
      <c r="BC50">
        <f t="shared" si="38"/>
        <v>1998</v>
      </c>
      <c r="BD50" s="2">
        <f t="shared" si="8"/>
        <v>186996.24586359621</v>
      </c>
      <c r="BE50" s="2">
        <f t="shared" si="8"/>
        <v>0</v>
      </c>
      <c r="BF50" s="2"/>
      <c r="BG50" s="2"/>
      <c r="BH50" s="2"/>
      <c r="BI50" s="2">
        <f>$BK50*BI$39</f>
        <v>0</v>
      </c>
      <c r="BJ50" s="2">
        <f t="shared" si="10"/>
        <v>124664.16390906414</v>
      </c>
      <c r="BK50" s="2">
        <f t="shared" si="39"/>
        <v>311660.40977266035</v>
      </c>
      <c r="BL50" s="2">
        <f t="shared" si="40"/>
        <v>0</v>
      </c>
      <c r="BM50" s="2"/>
    </row>
    <row r="51" spans="1:65" x14ac:dyDescent="0.3">
      <c r="A51">
        <f t="shared" si="6"/>
        <v>1999</v>
      </c>
      <c r="B51" s="2">
        <f t="shared" si="11"/>
        <v>226396.35486705595</v>
      </c>
      <c r="C51" s="2"/>
      <c r="D51" s="2">
        <f>($BE50*0.67)*(1+(D15/100))</f>
        <v>0</v>
      </c>
      <c r="E51" s="2">
        <f>($BE50*0.33)*(1+(E15/100))</f>
        <v>0</v>
      </c>
      <c r="F51" s="2"/>
      <c r="G51" s="2">
        <f t="shared" si="43"/>
        <v>0</v>
      </c>
      <c r="H51" s="2">
        <f t="shared" si="13"/>
        <v>123716.71626335525</v>
      </c>
      <c r="I51" s="2">
        <f t="shared" si="41"/>
        <v>350113.07113041123</v>
      </c>
      <c r="J51" s="2">
        <f t="shared" si="14"/>
        <v>31544.420736571192</v>
      </c>
      <c r="K51" s="6">
        <f t="shared" si="15"/>
        <v>9.9019224577099649E-2</v>
      </c>
      <c r="L51" s="7">
        <f t="shared" si="16"/>
        <v>1.0990192245770996</v>
      </c>
      <c r="N51">
        <f t="shared" si="17"/>
        <v>1999</v>
      </c>
      <c r="O51" s="2">
        <f t="shared" si="18"/>
        <v>7094.763117951572</v>
      </c>
      <c r="P51" s="2"/>
      <c r="Q51" s="2"/>
      <c r="R51">
        <f t="shared" si="19"/>
        <v>1999</v>
      </c>
      <c r="S51" s="2">
        <f t="shared" si="20"/>
        <v>222139.49699628502</v>
      </c>
      <c r="T51" s="2"/>
      <c r="U51" s="2"/>
      <c r="V51" s="2"/>
      <c r="W51" s="2"/>
      <c r="X51" s="2"/>
      <c r="Y51" s="2">
        <f t="shared" si="21"/>
        <v>120878.81101617462</v>
      </c>
      <c r="Z51" s="2">
        <f t="shared" si="22"/>
        <v>343018.30801245966</v>
      </c>
      <c r="AA51" s="2">
        <f t="shared" si="23"/>
        <v>31357.89823979931</v>
      </c>
      <c r="AB51" s="6">
        <f t="shared" si="24"/>
        <v>0.10061559715805168</v>
      </c>
      <c r="AC51" s="7">
        <f t="shared" si="25"/>
        <v>1.1006155971580518</v>
      </c>
      <c r="AD51" s="2">
        <f t="shared" si="26"/>
        <v>0</v>
      </c>
      <c r="AE51" s="2"/>
      <c r="AG51">
        <f t="shared" si="27"/>
        <v>1999</v>
      </c>
      <c r="AH51" s="6">
        <f t="shared" si="5"/>
        <v>0.6476024509695153</v>
      </c>
      <c r="AI51" s="7"/>
      <c r="AJ51" s="6">
        <f t="shared" ref="AJ51:AK64" si="44">U51/$Z51</f>
        <v>0</v>
      </c>
      <c r="AK51" s="6">
        <f t="shared" si="44"/>
        <v>0</v>
      </c>
      <c r="AL51" s="7"/>
      <c r="AM51" s="6">
        <f t="shared" si="28"/>
        <v>0</v>
      </c>
      <c r="AN51" s="6">
        <f t="shared" si="29"/>
        <v>0.35239754903048459</v>
      </c>
      <c r="AO51" s="6">
        <f t="shared" si="30"/>
        <v>0.99999999999999989</v>
      </c>
      <c r="AP51" s="7">
        <f t="shared" si="31"/>
        <v>0.6476024509695153</v>
      </c>
      <c r="AQ51" s="7">
        <f t="shared" si="32"/>
        <v>0</v>
      </c>
      <c r="AR51" s="24"/>
      <c r="AS51">
        <f t="shared" si="33"/>
        <v>1999</v>
      </c>
      <c r="AT51" s="1" t="b">
        <f t="shared" si="34"/>
        <v>0</v>
      </c>
      <c r="AU51" s="1"/>
      <c r="AV51" s="1" t="b">
        <f>AND((U51/$Z51)&gt;0.15,(U51/$Z51)&lt;0.25)</f>
        <v>0</v>
      </c>
      <c r="AW51" s="1" t="b">
        <f>AND((V51/$Z51)&gt;0.05,(V51/$Z51)&lt;0.15)</f>
        <v>0</v>
      </c>
      <c r="AX51" s="1"/>
      <c r="AY51" s="1" t="b">
        <f t="shared" si="42"/>
        <v>0</v>
      </c>
      <c r="AZ51" s="1" t="b">
        <f t="shared" si="36"/>
        <v>0</v>
      </c>
      <c r="BA51" s="1" t="b">
        <f t="shared" si="37"/>
        <v>1</v>
      </c>
      <c r="BC51">
        <f t="shared" si="38"/>
        <v>1999</v>
      </c>
      <c r="BD51" s="2">
        <f>$BK51*BD$39</f>
        <v>205810.98480747579</v>
      </c>
      <c r="BE51" s="2"/>
      <c r="BF51" s="2">
        <f t="shared" ref="BF51:BG64" si="45">$BK51*BF$39</f>
        <v>0</v>
      </c>
      <c r="BG51" s="2">
        <f t="shared" si="45"/>
        <v>0</v>
      </c>
      <c r="BH51" s="2"/>
      <c r="BI51" s="2">
        <f>$BK51*BI$39</f>
        <v>0</v>
      </c>
      <c r="BJ51" s="2">
        <f t="shared" si="10"/>
        <v>137207.32320498387</v>
      </c>
      <c r="BK51" s="2">
        <f t="shared" si="39"/>
        <v>343018.30801245966</v>
      </c>
      <c r="BL51" s="2">
        <f t="shared" si="40"/>
        <v>0</v>
      </c>
      <c r="BM51" s="2"/>
    </row>
    <row r="52" spans="1:65" x14ac:dyDescent="0.3">
      <c r="A52">
        <f t="shared" si="6"/>
        <v>2000</v>
      </c>
      <c r="B52" s="2">
        <f t="shared" si="11"/>
        <v>187164.50958391849</v>
      </c>
      <c r="C52" s="2"/>
      <c r="D52" s="2">
        <f t="shared" ref="D52:E64" si="46">BF51*(1+(D16/100))</f>
        <v>0</v>
      </c>
      <c r="E52" s="2">
        <f t="shared" si="46"/>
        <v>0</v>
      </c>
      <c r="F52" s="2"/>
      <c r="G52" s="2">
        <f t="shared" si="43"/>
        <v>0</v>
      </c>
      <c r="H52" s="2">
        <f t="shared" si="13"/>
        <v>152835.23731803155</v>
      </c>
      <c r="I52" s="2">
        <f t="shared" si="41"/>
        <v>339999.74690195004</v>
      </c>
      <c r="J52" s="2">
        <f t="shared" si="14"/>
        <v>-10113.324228461192</v>
      </c>
      <c r="K52" s="6">
        <f t="shared" si="15"/>
        <v>-2.8885880198097912E-2</v>
      </c>
      <c r="L52" s="7">
        <f t="shared" si="16"/>
        <v>0.9711141198019021</v>
      </c>
      <c r="N52">
        <f t="shared" si="17"/>
        <v>2000</v>
      </c>
      <c r="O52" s="2">
        <f t="shared" si="18"/>
        <v>7335.9850639619253</v>
      </c>
      <c r="P52" s="2"/>
      <c r="Q52" s="2"/>
      <c r="R52">
        <f t="shared" si="19"/>
        <v>2000</v>
      </c>
      <c r="S52" s="2">
        <f t="shared" si="20"/>
        <v>182762.91854554135</v>
      </c>
      <c r="T52" s="2"/>
      <c r="U52" s="2"/>
      <c r="V52" s="2"/>
      <c r="W52" s="2"/>
      <c r="X52" s="2"/>
      <c r="Y52" s="2">
        <f t="shared" si="21"/>
        <v>149900.84329244678</v>
      </c>
      <c r="Z52" s="2">
        <f t="shared" si="22"/>
        <v>332663.76183798816</v>
      </c>
      <c r="AA52" s="2">
        <f t="shared" si="23"/>
        <v>-10354.546174471499</v>
      </c>
      <c r="AB52" s="6">
        <f t="shared" si="24"/>
        <v>-3.0186570024406351E-2</v>
      </c>
      <c r="AC52" s="7">
        <f t="shared" si="25"/>
        <v>0.96981342997559361</v>
      </c>
      <c r="AD52" s="2">
        <f t="shared" si="26"/>
        <v>0</v>
      </c>
      <c r="AE52" s="2"/>
      <c r="AG52">
        <f t="shared" si="27"/>
        <v>2000</v>
      </c>
      <c r="AH52" s="6">
        <f t="shared" si="5"/>
        <v>0.5493923279643228</v>
      </c>
      <c r="AI52" s="7"/>
      <c r="AJ52" s="6">
        <f t="shared" si="44"/>
        <v>0</v>
      </c>
      <c r="AK52" s="6">
        <f t="shared" si="44"/>
        <v>0</v>
      </c>
      <c r="AL52" s="7"/>
      <c r="AM52" s="6">
        <f t="shared" si="28"/>
        <v>0</v>
      </c>
      <c r="AN52" s="6">
        <f t="shared" si="29"/>
        <v>0.45060767203567714</v>
      </c>
      <c r="AO52" s="6">
        <f t="shared" si="30"/>
        <v>1</v>
      </c>
      <c r="AP52" s="7">
        <f t="shared" si="31"/>
        <v>0.5493923279643228</v>
      </c>
      <c r="AQ52" s="7">
        <f t="shared" si="32"/>
        <v>0</v>
      </c>
      <c r="AR52" s="24"/>
      <c r="AS52">
        <f t="shared" si="33"/>
        <v>2000</v>
      </c>
      <c r="AT52" s="1" t="b">
        <f t="shared" si="34"/>
        <v>0</v>
      </c>
      <c r="AU52" s="1"/>
      <c r="AV52" s="1" t="b">
        <f t="shared" ref="AV52:AV64" si="47">AND((U52/$Z52)&gt;0.15,(U52/$Z52)&lt;0.25)</f>
        <v>0</v>
      </c>
      <c r="AW52" s="1" t="b">
        <f t="shared" ref="AW52:AW64" si="48">AND((V52/$Z52)&gt;0.05,(V52/$Z52)&lt;0.15)</f>
        <v>0</v>
      </c>
      <c r="AX52" s="1"/>
      <c r="AY52" s="1" t="b">
        <f t="shared" si="42"/>
        <v>0</v>
      </c>
      <c r="AZ52" s="1" t="b">
        <f t="shared" si="36"/>
        <v>0</v>
      </c>
      <c r="BA52" s="1" t="b">
        <f t="shared" si="37"/>
        <v>1</v>
      </c>
      <c r="BC52">
        <f t="shared" si="38"/>
        <v>2000</v>
      </c>
      <c r="BD52" s="2">
        <f>$BK52*BD$39</f>
        <v>199598.25710279288</v>
      </c>
      <c r="BE52" s="2"/>
      <c r="BF52" s="2">
        <f t="shared" si="45"/>
        <v>0</v>
      </c>
      <c r="BG52" s="2">
        <f t="shared" si="45"/>
        <v>0</v>
      </c>
      <c r="BH52" s="2"/>
      <c r="BI52" s="2">
        <f>$BK52*BI$39</f>
        <v>0</v>
      </c>
      <c r="BJ52" s="2">
        <f t="shared" si="10"/>
        <v>133065.50473519528</v>
      </c>
      <c r="BK52" s="2">
        <f t="shared" si="39"/>
        <v>332663.76183798816</v>
      </c>
      <c r="BL52" s="2">
        <f t="shared" si="40"/>
        <v>0</v>
      </c>
      <c r="BM52" s="2"/>
    </row>
    <row r="53" spans="1:65" x14ac:dyDescent="0.3">
      <c r="A53">
        <f t="shared" si="6"/>
        <v>2001</v>
      </c>
      <c r="B53" s="2">
        <f t="shared" si="11"/>
        <v>175606.54659903719</v>
      </c>
      <c r="C53" s="2"/>
      <c r="D53" s="2">
        <f t="shared" si="46"/>
        <v>0</v>
      </c>
      <c r="E53" s="2">
        <f t="shared" si="46"/>
        <v>0</v>
      </c>
      <c r="F53" s="2"/>
      <c r="G53" s="2">
        <f t="shared" si="43"/>
        <v>0</v>
      </c>
      <c r="H53" s="2">
        <f t="shared" si="13"/>
        <v>144282.92678437225</v>
      </c>
      <c r="I53" s="2">
        <f t="shared" si="41"/>
        <v>319889.47338340944</v>
      </c>
      <c r="J53" s="2">
        <f t="shared" si="14"/>
        <v>-20110.273518540605</v>
      </c>
      <c r="K53" s="6">
        <f t="shared" si="15"/>
        <v>-5.914790731988414E-2</v>
      </c>
      <c r="L53" s="7">
        <f t="shared" si="16"/>
        <v>0.94085209268011583</v>
      </c>
      <c r="N53">
        <f t="shared" si="17"/>
        <v>2001</v>
      </c>
      <c r="O53" s="2">
        <f t="shared" si="18"/>
        <v>7453.360824985316</v>
      </c>
      <c r="P53" s="2"/>
      <c r="Q53" s="2"/>
      <c r="R53">
        <f t="shared" si="19"/>
        <v>2001</v>
      </c>
      <c r="S53" s="2">
        <f t="shared" si="20"/>
        <v>171134.53010404599</v>
      </c>
      <c r="T53" s="2"/>
      <c r="U53" s="2"/>
      <c r="V53" s="2"/>
      <c r="W53" s="2"/>
      <c r="X53" s="2"/>
      <c r="Y53" s="2">
        <f t="shared" si="21"/>
        <v>141301.58245437813</v>
      </c>
      <c r="Z53" s="2">
        <f t="shared" si="22"/>
        <v>312436.11255842412</v>
      </c>
      <c r="AA53" s="2">
        <f t="shared" si="23"/>
        <v>-20227.649279564037</v>
      </c>
      <c r="AB53" s="6">
        <f t="shared" si="24"/>
        <v>-6.0805087899580661E-2</v>
      </c>
      <c r="AC53" s="7">
        <f t="shared" si="25"/>
        <v>0.93919491210041939</v>
      </c>
      <c r="AD53" s="2">
        <f t="shared" si="26"/>
        <v>0</v>
      </c>
      <c r="AE53" s="2"/>
      <c r="AG53">
        <f t="shared" si="27"/>
        <v>2001</v>
      </c>
      <c r="AH53" s="6">
        <f t="shared" si="5"/>
        <v>0.54774247670247977</v>
      </c>
      <c r="AI53" s="7"/>
      <c r="AJ53" s="6">
        <f t="shared" si="44"/>
        <v>0</v>
      </c>
      <c r="AK53" s="6">
        <f t="shared" si="44"/>
        <v>0</v>
      </c>
      <c r="AL53" s="7"/>
      <c r="AM53" s="6">
        <f t="shared" si="28"/>
        <v>0</v>
      </c>
      <c r="AN53" s="59">
        <f t="shared" si="29"/>
        <v>0.45225752329752017</v>
      </c>
      <c r="AO53" s="6">
        <f t="shared" si="30"/>
        <v>1</v>
      </c>
      <c r="AP53" s="7">
        <f t="shared" si="31"/>
        <v>0.54774247670247977</v>
      </c>
      <c r="AQ53" s="7">
        <f t="shared" si="32"/>
        <v>0</v>
      </c>
      <c r="AR53" s="24"/>
      <c r="AS53">
        <f t="shared" si="33"/>
        <v>2001</v>
      </c>
      <c r="AT53" s="1" t="b">
        <f t="shared" si="34"/>
        <v>0</v>
      </c>
      <c r="AU53" s="1"/>
      <c r="AV53" s="1" t="b">
        <f t="shared" si="47"/>
        <v>0</v>
      </c>
      <c r="AW53" s="1" t="b">
        <f t="shared" si="48"/>
        <v>0</v>
      </c>
      <c r="AX53" s="1"/>
      <c r="AY53" s="1" t="b">
        <f t="shared" si="42"/>
        <v>0</v>
      </c>
      <c r="AZ53" s="1" t="b">
        <f t="shared" si="36"/>
        <v>0</v>
      </c>
      <c r="BA53" s="1" t="b">
        <f t="shared" si="37"/>
        <v>1</v>
      </c>
      <c r="BC53">
        <f t="shared" si="38"/>
        <v>2001</v>
      </c>
      <c r="BD53" s="2">
        <f t="shared" ref="BD53:BD64" si="49">$BK53*BD$39</f>
        <v>187461.66753505447</v>
      </c>
      <c r="BE53" s="2"/>
      <c r="BF53" s="2">
        <f t="shared" si="45"/>
        <v>0</v>
      </c>
      <c r="BG53" s="2">
        <f t="shared" si="45"/>
        <v>0</v>
      </c>
      <c r="BH53" s="2"/>
      <c r="BI53" s="2">
        <f t="shared" ref="BI53:BI64" si="50">$BK53*BI$39</f>
        <v>0</v>
      </c>
      <c r="BJ53" s="2">
        <f t="shared" si="10"/>
        <v>124974.44502336966</v>
      </c>
      <c r="BK53" s="2">
        <f t="shared" si="39"/>
        <v>312436.11255842412</v>
      </c>
      <c r="BL53" s="2">
        <f t="shared" si="40"/>
        <v>0</v>
      </c>
      <c r="BM53" s="2"/>
    </row>
    <row r="54" spans="1:65" x14ac:dyDescent="0.3">
      <c r="A54">
        <f t="shared" si="6"/>
        <v>2002</v>
      </c>
      <c r="B54" s="2">
        <f t="shared" si="11"/>
        <v>145938.9081760399</v>
      </c>
      <c r="C54" s="2"/>
      <c r="D54" s="2">
        <f t="shared" si="46"/>
        <v>0</v>
      </c>
      <c r="E54" s="2">
        <f t="shared" si="46"/>
        <v>0</v>
      </c>
      <c r="F54" s="2"/>
      <c r="G54" s="2">
        <f t="shared" si="43"/>
        <v>0</v>
      </c>
      <c r="H54" s="2">
        <f t="shared" si="13"/>
        <v>135297.33418229999</v>
      </c>
      <c r="I54" s="2">
        <f t="shared" si="41"/>
        <v>281236.24235833989</v>
      </c>
      <c r="J54" s="2">
        <f t="shared" si="14"/>
        <v>-38653.231025069545</v>
      </c>
      <c r="K54" s="6">
        <f t="shared" si="15"/>
        <v>-0.12083308217754637</v>
      </c>
      <c r="L54" s="7">
        <f t="shared" si="16"/>
        <v>0.8791669178224536</v>
      </c>
      <c r="N54">
        <f t="shared" si="17"/>
        <v>2002</v>
      </c>
      <c r="O54" s="2">
        <f t="shared" si="18"/>
        <v>7639.6948456099481</v>
      </c>
      <c r="P54" s="2"/>
      <c r="Q54" s="2"/>
      <c r="R54">
        <f t="shared" si="19"/>
        <v>2002</v>
      </c>
      <c r="S54" s="2">
        <f t="shared" si="20"/>
        <v>141355.09126867392</v>
      </c>
      <c r="T54" s="2"/>
      <c r="U54" s="2"/>
      <c r="V54" s="2"/>
      <c r="W54" s="2"/>
      <c r="X54" s="2"/>
      <c r="Y54" s="2">
        <f t="shared" si="21"/>
        <v>132241.45624405603</v>
      </c>
      <c r="Z54" s="2">
        <f t="shared" si="22"/>
        <v>273596.54751272994</v>
      </c>
      <c r="AA54" s="2">
        <f t="shared" si="23"/>
        <v>-38839.56504569418</v>
      </c>
      <c r="AB54" s="6">
        <f t="shared" si="24"/>
        <v>-0.12431202247285469</v>
      </c>
      <c r="AC54" s="7">
        <f t="shared" si="25"/>
        <v>0.87568797752714533</v>
      </c>
      <c r="AD54" s="2">
        <f t="shared" si="26"/>
        <v>0</v>
      </c>
      <c r="AE54" s="2"/>
      <c r="AG54">
        <f t="shared" si="27"/>
        <v>2002</v>
      </c>
      <c r="AH54" s="6">
        <f t="shared" si="5"/>
        <v>0.51665524493541692</v>
      </c>
      <c r="AI54" s="7"/>
      <c r="AJ54" s="6">
        <f t="shared" si="44"/>
        <v>0</v>
      </c>
      <c r="AK54" s="6">
        <f t="shared" si="44"/>
        <v>0</v>
      </c>
      <c r="AL54" s="7"/>
      <c r="AM54" s="38">
        <f t="shared" si="28"/>
        <v>0</v>
      </c>
      <c r="AN54" s="38">
        <f t="shared" si="29"/>
        <v>0.48334475506458308</v>
      </c>
      <c r="AO54" s="6">
        <f t="shared" si="30"/>
        <v>1</v>
      </c>
      <c r="AP54" s="7">
        <f t="shared" si="31"/>
        <v>0.51665524493541692</v>
      </c>
      <c r="AQ54" s="7">
        <f t="shared" si="32"/>
        <v>0</v>
      </c>
      <c r="AR54" s="24"/>
      <c r="AS54">
        <f t="shared" si="33"/>
        <v>2002</v>
      </c>
      <c r="AT54" s="1" t="b">
        <f t="shared" si="34"/>
        <v>0</v>
      </c>
      <c r="AU54" s="1"/>
      <c r="AV54" s="1" t="b">
        <f t="shared" si="47"/>
        <v>0</v>
      </c>
      <c r="AW54" s="1" t="b">
        <f t="shared" si="48"/>
        <v>0</v>
      </c>
      <c r="AX54" s="1"/>
      <c r="AY54" s="1" t="b">
        <f t="shared" si="42"/>
        <v>0</v>
      </c>
      <c r="AZ54" s="39" t="b">
        <f t="shared" si="36"/>
        <v>0</v>
      </c>
      <c r="BA54" s="1" t="b">
        <f t="shared" si="37"/>
        <v>1</v>
      </c>
      <c r="BC54">
        <f t="shared" si="38"/>
        <v>2002</v>
      </c>
      <c r="BD54" s="2">
        <f t="shared" si="49"/>
        <v>164157.92850763796</v>
      </c>
      <c r="BE54" s="2"/>
      <c r="BF54" s="2">
        <f t="shared" si="45"/>
        <v>0</v>
      </c>
      <c r="BG54" s="2">
        <f t="shared" si="45"/>
        <v>0</v>
      </c>
      <c r="BH54" s="2"/>
      <c r="BI54" s="2">
        <f t="shared" si="50"/>
        <v>0</v>
      </c>
      <c r="BJ54" s="2">
        <f t="shared" si="10"/>
        <v>109438.61900509198</v>
      </c>
      <c r="BK54" s="2">
        <f t="shared" si="39"/>
        <v>273596.54751272994</v>
      </c>
      <c r="BL54" s="2">
        <f t="shared" si="40"/>
        <v>0</v>
      </c>
      <c r="BM54" s="2"/>
    </row>
    <row r="55" spans="1:65" x14ac:dyDescent="0.3">
      <c r="A55">
        <f t="shared" si="6"/>
        <v>2003</v>
      </c>
      <c r="B55" s="2">
        <f t="shared" si="11"/>
        <v>210942.93813231477</v>
      </c>
      <c r="C55" s="2"/>
      <c r="D55" s="2">
        <f t="shared" si="46"/>
        <v>0</v>
      </c>
      <c r="E55" s="2">
        <f t="shared" si="46"/>
        <v>0</v>
      </c>
      <c r="F55" s="2"/>
      <c r="G55" s="2">
        <f t="shared" si="43"/>
        <v>0</v>
      </c>
      <c r="H55" s="2">
        <f t="shared" si="13"/>
        <v>113783.33217959414</v>
      </c>
      <c r="I55" s="2">
        <f t="shared" si="41"/>
        <v>324726.27031190891</v>
      </c>
      <c r="J55" s="2">
        <f t="shared" si="14"/>
        <v>43490.027953569021</v>
      </c>
      <c r="K55" s="6">
        <f t="shared" si="15"/>
        <v>0.15463877482104807</v>
      </c>
      <c r="L55" s="7">
        <f t="shared" si="16"/>
        <v>1.154638774821048</v>
      </c>
      <c r="N55">
        <f t="shared" si="17"/>
        <v>2003</v>
      </c>
      <c r="O55" s="2">
        <f t="shared" si="18"/>
        <v>7792.4887425221468</v>
      </c>
      <c r="P55" s="2"/>
      <c r="Q55" s="2"/>
      <c r="R55">
        <f t="shared" si="19"/>
        <v>2003</v>
      </c>
      <c r="S55" s="2">
        <f t="shared" si="20"/>
        <v>206267.44488680147</v>
      </c>
      <c r="T55" s="2"/>
      <c r="U55" s="2"/>
      <c r="V55" s="2"/>
      <c r="W55" s="2"/>
      <c r="X55" s="2"/>
      <c r="Y55" s="2">
        <f t="shared" si="21"/>
        <v>110666.33668258529</v>
      </c>
      <c r="Z55" s="2">
        <f t="shared" si="22"/>
        <v>316933.78156938677</v>
      </c>
      <c r="AA55" s="2">
        <f t="shared" si="23"/>
        <v>43337.234056656831</v>
      </c>
      <c r="AB55" s="6">
        <f t="shared" si="24"/>
        <v>0.15839832209374072</v>
      </c>
      <c r="AC55" s="7">
        <f t="shared" si="25"/>
        <v>1.1583983220937406</v>
      </c>
      <c r="AD55" s="2">
        <f t="shared" si="26"/>
        <v>0</v>
      </c>
      <c r="AE55" s="2"/>
      <c r="AG55">
        <f t="shared" si="27"/>
        <v>2003</v>
      </c>
      <c r="AH55" s="6">
        <f t="shared" ref="AH55:AH64" si="51">S55/$Z55</f>
        <v>0.65082189681835179</v>
      </c>
      <c r="AI55" s="7"/>
      <c r="AJ55" s="6">
        <f t="shared" si="44"/>
        <v>0</v>
      </c>
      <c r="AK55" s="6">
        <f t="shared" si="44"/>
        <v>0</v>
      </c>
      <c r="AL55" s="7"/>
      <c r="AM55" s="6">
        <f t="shared" si="28"/>
        <v>0</v>
      </c>
      <c r="AN55" s="38">
        <f t="shared" si="29"/>
        <v>0.34917810318164821</v>
      </c>
      <c r="AO55" s="6">
        <f t="shared" si="30"/>
        <v>1</v>
      </c>
      <c r="AP55" s="7">
        <f t="shared" si="31"/>
        <v>0.65082189681835179</v>
      </c>
      <c r="AQ55" s="7">
        <f t="shared" si="32"/>
        <v>0</v>
      </c>
      <c r="AR55" s="24"/>
      <c r="AS55">
        <f t="shared" si="33"/>
        <v>2003</v>
      </c>
      <c r="AT55" s="1" t="b">
        <f t="shared" si="34"/>
        <v>0</v>
      </c>
      <c r="AV55" s="1" t="b">
        <f t="shared" si="47"/>
        <v>0</v>
      </c>
      <c r="AW55" s="1" t="b">
        <f t="shared" si="48"/>
        <v>0</v>
      </c>
      <c r="AY55" s="1" t="b">
        <f t="shared" si="42"/>
        <v>0</v>
      </c>
      <c r="AZ55" s="39" t="b">
        <f t="shared" si="36"/>
        <v>1</v>
      </c>
      <c r="BA55" s="1" t="b">
        <f t="shared" si="37"/>
        <v>1</v>
      </c>
      <c r="BC55">
        <f t="shared" si="38"/>
        <v>2003</v>
      </c>
      <c r="BD55" s="2">
        <f t="shared" si="49"/>
        <v>190160.26894163206</v>
      </c>
      <c r="BE55" s="2"/>
      <c r="BF55" s="2">
        <f t="shared" si="45"/>
        <v>0</v>
      </c>
      <c r="BG55" s="2">
        <f t="shared" si="45"/>
        <v>0</v>
      </c>
      <c r="BH55" s="2"/>
      <c r="BI55" s="2">
        <f t="shared" si="50"/>
        <v>0</v>
      </c>
      <c r="BJ55" s="2">
        <f t="shared" si="10"/>
        <v>126773.51262775471</v>
      </c>
      <c r="BK55" s="2">
        <f t="shared" si="39"/>
        <v>316933.78156938677</v>
      </c>
      <c r="BL55" s="2">
        <f t="shared" si="40"/>
        <v>0</v>
      </c>
      <c r="BM55" s="2"/>
    </row>
    <row r="56" spans="1:65" x14ac:dyDescent="0.3">
      <c r="A56">
        <f t="shared" si="6"/>
        <v>2004</v>
      </c>
      <c r="B56" s="2">
        <f t="shared" si="11"/>
        <v>210583.48182596333</v>
      </c>
      <c r="C56" s="2"/>
      <c r="D56" s="2">
        <f t="shared" si="46"/>
        <v>0</v>
      </c>
      <c r="E56" s="2">
        <f t="shared" si="46"/>
        <v>0</v>
      </c>
      <c r="F56" s="2"/>
      <c r="G56" s="2">
        <f t="shared" si="43"/>
        <v>0</v>
      </c>
      <c r="H56" s="2">
        <f t="shared" si="13"/>
        <v>132148.70956317152</v>
      </c>
      <c r="I56" s="2">
        <f t="shared" si="41"/>
        <v>342732.19138913485</v>
      </c>
      <c r="J56" s="2">
        <f>I56-I55</f>
        <v>18005.921077225939</v>
      </c>
      <c r="K56" s="6">
        <f>(J56/I55)</f>
        <v>5.5449536189143965E-2</v>
      </c>
      <c r="L56" s="7">
        <f t="shared" si="16"/>
        <v>1.0554495361891441</v>
      </c>
      <c r="N56">
        <f t="shared" si="17"/>
        <v>2004</v>
      </c>
      <c r="O56" s="2">
        <f t="shared" si="18"/>
        <v>8049.6408710253772</v>
      </c>
      <c r="P56" s="2"/>
      <c r="Q56" s="2"/>
      <c r="R56">
        <f t="shared" si="19"/>
        <v>2004</v>
      </c>
      <c r="S56" s="2">
        <f t="shared" si="20"/>
        <v>205753.6973033481</v>
      </c>
      <c r="T56" s="2"/>
      <c r="U56" s="2"/>
      <c r="V56" s="2"/>
      <c r="W56" s="2"/>
      <c r="X56" s="2"/>
      <c r="Y56" s="2">
        <f t="shared" si="21"/>
        <v>128928.85321476137</v>
      </c>
      <c r="Z56" s="2">
        <f t="shared" si="22"/>
        <v>334682.55051810946</v>
      </c>
      <c r="AA56" s="2">
        <f>Z56-Z55</f>
        <v>17748.768948722689</v>
      </c>
      <c r="AB56" s="6">
        <f>(AA56/Z55)</f>
        <v>5.6001505616834743E-2</v>
      </c>
      <c r="AC56" s="7">
        <f t="shared" si="25"/>
        <v>1.0560015056168348</v>
      </c>
      <c r="AD56" s="2">
        <f t="shared" si="26"/>
        <v>0</v>
      </c>
      <c r="AE56" s="2"/>
      <c r="AG56">
        <f t="shared" si="27"/>
        <v>2004</v>
      </c>
      <c r="AH56" s="6">
        <f t="shared" si="51"/>
        <v>0.61477270621019398</v>
      </c>
      <c r="AI56" s="7"/>
      <c r="AJ56" s="6">
        <f t="shared" si="44"/>
        <v>0</v>
      </c>
      <c r="AK56" s="6">
        <f t="shared" si="44"/>
        <v>0</v>
      </c>
      <c r="AL56" s="7"/>
      <c r="AM56" s="6">
        <f t="shared" si="28"/>
        <v>0</v>
      </c>
      <c r="AN56" s="6">
        <f t="shared" si="29"/>
        <v>0.38522729378980608</v>
      </c>
      <c r="AO56" s="6">
        <f t="shared" si="30"/>
        <v>1</v>
      </c>
      <c r="AP56" s="7">
        <f t="shared" si="31"/>
        <v>0.61477270621019398</v>
      </c>
      <c r="AQ56" s="7">
        <f t="shared" si="32"/>
        <v>0</v>
      </c>
      <c r="AR56" s="24"/>
      <c r="AS56">
        <f t="shared" si="33"/>
        <v>2004</v>
      </c>
      <c r="AT56" s="1" t="b">
        <f t="shared" si="34"/>
        <v>0</v>
      </c>
      <c r="AV56" s="1" t="b">
        <f t="shared" si="47"/>
        <v>0</v>
      </c>
      <c r="AW56" s="1" t="b">
        <f t="shared" si="48"/>
        <v>0</v>
      </c>
      <c r="AY56" s="1" t="b">
        <f t="shared" si="42"/>
        <v>0</v>
      </c>
      <c r="AZ56" s="1" t="b">
        <f t="shared" si="36"/>
        <v>0</v>
      </c>
      <c r="BA56" s="1" t="b">
        <f t="shared" si="37"/>
        <v>1</v>
      </c>
      <c r="BC56">
        <f t="shared" si="38"/>
        <v>2004</v>
      </c>
      <c r="BD56" s="2">
        <f t="shared" si="49"/>
        <v>200809.53031086567</v>
      </c>
      <c r="BE56" s="2"/>
      <c r="BF56" s="2">
        <f t="shared" si="45"/>
        <v>0</v>
      </c>
      <c r="BG56" s="2">
        <f t="shared" si="45"/>
        <v>0</v>
      </c>
      <c r="BH56" s="2"/>
      <c r="BI56" s="2">
        <f t="shared" si="50"/>
        <v>0</v>
      </c>
      <c r="BJ56" s="2">
        <f t="shared" si="10"/>
        <v>133873.0202072438</v>
      </c>
      <c r="BK56" s="2">
        <f t="shared" si="39"/>
        <v>334682.55051810946</v>
      </c>
      <c r="BL56" s="2">
        <f t="shared" si="40"/>
        <v>0</v>
      </c>
      <c r="BM56" s="2"/>
    </row>
    <row r="57" spans="1:65" x14ac:dyDescent="0.3">
      <c r="A57">
        <f t="shared" si="6"/>
        <v>2005</v>
      </c>
      <c r="B57" s="2">
        <f t="shared" ref="B57:B64" si="52">BD56*(1+(B21/100))</f>
        <v>210388.14490669398</v>
      </c>
      <c r="C57" s="2"/>
      <c r="D57" s="2">
        <f t="shared" si="46"/>
        <v>0</v>
      </c>
      <c r="E57" s="2">
        <f t="shared" si="46"/>
        <v>0</v>
      </c>
      <c r="F57" s="2"/>
      <c r="G57" s="2">
        <f t="shared" si="43"/>
        <v>0</v>
      </c>
      <c r="H57" s="2">
        <f t="shared" si="13"/>
        <v>137085.97269221765</v>
      </c>
      <c r="I57" s="2">
        <f t="shared" si="41"/>
        <v>347474.11759891163</v>
      </c>
      <c r="J57" s="2">
        <f t="shared" si="14"/>
        <v>4741.9262097767787</v>
      </c>
      <c r="K57" s="6">
        <f t="shared" si="15"/>
        <v>1.383566040457764E-2</v>
      </c>
      <c r="L57" s="7">
        <f t="shared" si="16"/>
        <v>1.0138356604045777</v>
      </c>
      <c r="N57">
        <f t="shared" si="17"/>
        <v>2005</v>
      </c>
      <c r="O57" s="2">
        <f t="shared" si="18"/>
        <v>8315.2790197692138</v>
      </c>
      <c r="P57" s="2"/>
      <c r="Q57" s="2"/>
      <c r="R57">
        <f t="shared" si="19"/>
        <v>2005</v>
      </c>
      <c r="S57" s="2">
        <f t="shared" si="20"/>
        <v>205398.97749483245</v>
      </c>
      <c r="T57" s="2"/>
      <c r="U57" s="2"/>
      <c r="V57" s="2"/>
      <c r="W57" s="2"/>
      <c r="X57" s="2"/>
      <c r="Y57" s="2">
        <f t="shared" si="21"/>
        <v>133759.86108430996</v>
      </c>
      <c r="Z57" s="2">
        <f t="shared" si="22"/>
        <v>339158.83857914241</v>
      </c>
      <c r="AA57" s="2">
        <f t="shared" ref="AA57:AA64" si="53">Z57-Z56</f>
        <v>4476.2880610329448</v>
      </c>
      <c r="AB57" s="6">
        <f t="shared" ref="AB57:AB64" si="54">(AA57/Z56)</f>
        <v>1.337472794474457E-2</v>
      </c>
      <c r="AC57" s="7">
        <f t="shared" si="25"/>
        <v>1.0133747279447445</v>
      </c>
      <c r="AD57" s="2">
        <f t="shared" si="26"/>
        <v>0</v>
      </c>
      <c r="AE57" s="2"/>
      <c r="AG57">
        <f t="shared" si="27"/>
        <v>2005</v>
      </c>
      <c r="AH57" s="6">
        <f t="shared" si="51"/>
        <v>0.6056129286069093</v>
      </c>
      <c r="AI57" s="7"/>
      <c r="AJ57" s="6">
        <f t="shared" si="44"/>
        <v>0</v>
      </c>
      <c r="AK57" s="6">
        <f t="shared" si="44"/>
        <v>0</v>
      </c>
      <c r="AL57" s="7"/>
      <c r="AM57" s="6">
        <f t="shared" ref="AM57:AM64" si="55">X57/$Z57</f>
        <v>0</v>
      </c>
      <c r="AN57" s="6">
        <f t="shared" si="29"/>
        <v>0.3943870713930907</v>
      </c>
      <c r="AO57" s="6">
        <f t="shared" si="30"/>
        <v>1</v>
      </c>
      <c r="AP57" s="7">
        <f t="shared" si="31"/>
        <v>0.6056129286069093</v>
      </c>
      <c r="AQ57" s="7">
        <f t="shared" si="32"/>
        <v>0</v>
      </c>
      <c r="AR57" s="24"/>
      <c r="AS57">
        <f t="shared" si="33"/>
        <v>2005</v>
      </c>
      <c r="AT57" s="1" t="b">
        <f t="shared" si="34"/>
        <v>0</v>
      </c>
      <c r="AV57" s="1" t="b">
        <f t="shared" si="47"/>
        <v>0</v>
      </c>
      <c r="AW57" s="1" t="b">
        <f t="shared" si="48"/>
        <v>0</v>
      </c>
      <c r="AY57" s="1" t="b">
        <f t="shared" si="42"/>
        <v>0</v>
      </c>
      <c r="AZ57" s="1" t="b">
        <f t="shared" si="36"/>
        <v>0</v>
      </c>
      <c r="BA57" s="1" t="b">
        <f t="shared" si="37"/>
        <v>1</v>
      </c>
      <c r="BC57">
        <f t="shared" si="38"/>
        <v>2005</v>
      </c>
      <c r="BD57" s="2">
        <f t="shared" si="49"/>
        <v>203495.30314748545</v>
      </c>
      <c r="BE57" s="2"/>
      <c r="BF57" s="2">
        <f t="shared" si="45"/>
        <v>0</v>
      </c>
      <c r="BG57" s="2">
        <f t="shared" si="45"/>
        <v>0</v>
      </c>
      <c r="BH57" s="2"/>
      <c r="BI57" s="2">
        <f t="shared" si="50"/>
        <v>0</v>
      </c>
      <c r="BJ57" s="2">
        <f t="shared" si="10"/>
        <v>135663.53543165696</v>
      </c>
      <c r="BK57" s="2">
        <f t="shared" si="39"/>
        <v>339158.83857914241</v>
      </c>
      <c r="BL57" s="2">
        <f t="shared" si="40"/>
        <v>0</v>
      </c>
      <c r="BM57" s="2"/>
    </row>
    <row r="58" spans="1:65" x14ac:dyDescent="0.3">
      <c r="A58">
        <f t="shared" si="6"/>
        <v>2006</v>
      </c>
      <c r="B58" s="2">
        <f t="shared" si="52"/>
        <v>235321.96855975219</v>
      </c>
      <c r="C58" s="2"/>
      <c r="D58" s="2">
        <f t="shared" si="46"/>
        <v>0</v>
      </c>
      <c r="E58" s="2">
        <f t="shared" si="46"/>
        <v>0</v>
      </c>
      <c r="F58" s="2"/>
      <c r="G58" s="2">
        <f t="shared" si="43"/>
        <v>0</v>
      </c>
      <c r="H58" s="2">
        <f t="shared" si="13"/>
        <v>141456.3683945887</v>
      </c>
      <c r="I58" s="2">
        <f t="shared" si="41"/>
        <v>376778.33695434092</v>
      </c>
      <c r="J58" s="2">
        <f t="shared" si="14"/>
        <v>29304.21935542929</v>
      </c>
      <c r="K58" s="6">
        <f t="shared" si="15"/>
        <v>8.4334970207061766E-2</v>
      </c>
      <c r="L58" s="7">
        <f t="shared" si="16"/>
        <v>1.0843349702070617</v>
      </c>
      <c r="N58">
        <f t="shared" si="17"/>
        <v>2006</v>
      </c>
      <c r="O58" s="2">
        <f t="shared" si="18"/>
        <v>8523.1609952634426</v>
      </c>
      <c r="P58" s="2"/>
      <c r="Q58" s="2"/>
      <c r="R58">
        <f t="shared" si="19"/>
        <v>2006</v>
      </c>
      <c r="S58" s="2">
        <f t="shared" si="20"/>
        <v>230208.07196259411</v>
      </c>
      <c r="T58" s="2"/>
      <c r="U58" s="2"/>
      <c r="V58" s="2"/>
      <c r="W58" s="2"/>
      <c r="X58" s="2"/>
      <c r="Y58" s="2">
        <f t="shared" si="21"/>
        <v>138047.10399648332</v>
      </c>
      <c r="Z58" s="2">
        <f t="shared" si="22"/>
        <v>368255.17595907743</v>
      </c>
      <c r="AA58" s="2">
        <f t="shared" si="53"/>
        <v>29096.337379935023</v>
      </c>
      <c r="AB58" s="6">
        <f t="shared" si="54"/>
        <v>8.5789706975734376E-2</v>
      </c>
      <c r="AC58" s="7">
        <f t="shared" si="25"/>
        <v>1.0857897069757343</v>
      </c>
      <c r="AD58" s="2">
        <f t="shared" si="26"/>
        <v>0</v>
      </c>
      <c r="AE58" s="2"/>
      <c r="AG58">
        <f t="shared" si="27"/>
        <v>2006</v>
      </c>
      <c r="AH58" s="6">
        <f t="shared" si="51"/>
        <v>0.62513193837138659</v>
      </c>
      <c r="AI58" s="7"/>
      <c r="AJ58" s="6">
        <f t="shared" si="44"/>
        <v>0</v>
      </c>
      <c r="AK58" s="6">
        <f t="shared" si="44"/>
        <v>0</v>
      </c>
      <c r="AL58" s="7"/>
      <c r="AM58" s="38">
        <f t="shared" si="55"/>
        <v>0</v>
      </c>
      <c r="AN58" s="38">
        <f t="shared" si="29"/>
        <v>0.37486806162861341</v>
      </c>
      <c r="AO58" s="6">
        <f t="shared" si="30"/>
        <v>1</v>
      </c>
      <c r="AP58" s="7">
        <f t="shared" si="31"/>
        <v>0.62513193837138659</v>
      </c>
      <c r="AQ58" s="7">
        <f t="shared" si="32"/>
        <v>0</v>
      </c>
      <c r="AR58" s="24"/>
      <c r="AS58">
        <f t="shared" si="33"/>
        <v>2006</v>
      </c>
      <c r="AT58" s="1" t="b">
        <f t="shared" si="34"/>
        <v>0</v>
      </c>
      <c r="AV58" s="1" t="b">
        <f t="shared" si="47"/>
        <v>0</v>
      </c>
      <c r="AW58" s="1" t="b">
        <f t="shared" si="48"/>
        <v>0</v>
      </c>
      <c r="AY58" s="1" t="b">
        <f t="shared" si="42"/>
        <v>0</v>
      </c>
      <c r="AZ58" s="1" t="b">
        <f t="shared" si="36"/>
        <v>0</v>
      </c>
      <c r="BA58" s="1" t="b">
        <f t="shared" si="37"/>
        <v>1</v>
      </c>
      <c r="BC58">
        <f t="shared" si="38"/>
        <v>2006</v>
      </c>
      <c r="BD58" s="2">
        <f t="shared" si="49"/>
        <v>220953.10557544645</v>
      </c>
      <c r="BE58" s="2"/>
      <c r="BF58" s="2">
        <f t="shared" si="45"/>
        <v>0</v>
      </c>
      <c r="BG58" s="2">
        <f t="shared" si="45"/>
        <v>0</v>
      </c>
      <c r="BH58" s="2"/>
      <c r="BI58" s="2">
        <f t="shared" si="50"/>
        <v>0</v>
      </c>
      <c r="BJ58" s="2">
        <f t="shared" si="10"/>
        <v>147302.07038363098</v>
      </c>
      <c r="BK58" s="2">
        <f t="shared" si="39"/>
        <v>368255.17595907743</v>
      </c>
      <c r="BL58" s="2">
        <f t="shared" si="40"/>
        <v>0</v>
      </c>
      <c r="BM58" s="2"/>
    </row>
    <row r="59" spans="1:65" x14ac:dyDescent="0.3">
      <c r="A59">
        <f t="shared" si="6"/>
        <v>2007</v>
      </c>
      <c r="B59" s="2">
        <f t="shared" si="52"/>
        <v>232862.47796596301</v>
      </c>
      <c r="C59" s="2"/>
      <c r="D59" s="2">
        <f t="shared" si="46"/>
        <v>0</v>
      </c>
      <c r="E59" s="2">
        <f t="shared" si="46"/>
        <v>0</v>
      </c>
      <c r="F59" s="2"/>
      <c r="G59" s="2">
        <f t="shared" si="43"/>
        <v>0</v>
      </c>
      <c r="H59" s="2">
        <f t="shared" si="13"/>
        <v>157495.37365417823</v>
      </c>
      <c r="I59" s="2">
        <f t="shared" si="41"/>
        <v>390357.85162014124</v>
      </c>
      <c r="J59" s="2">
        <f t="shared" si="14"/>
        <v>13579.514665800321</v>
      </c>
      <c r="K59" s="6">
        <f t="shared" si="15"/>
        <v>3.6041123742859789E-2</v>
      </c>
      <c r="L59" s="7">
        <f t="shared" si="16"/>
        <v>1.0360411237428597</v>
      </c>
      <c r="N59">
        <f t="shared" si="17"/>
        <v>2007</v>
      </c>
      <c r="O59" s="2">
        <f t="shared" si="18"/>
        <v>8872.6105960692439</v>
      </c>
      <c r="P59" s="2"/>
      <c r="Q59" s="2"/>
      <c r="R59">
        <f t="shared" si="19"/>
        <v>2007</v>
      </c>
      <c r="S59" s="2">
        <f t="shared" si="20"/>
        <v>227538.91160832148</v>
      </c>
      <c r="T59" s="2"/>
      <c r="U59" s="2"/>
      <c r="V59" s="2"/>
      <c r="W59" s="2"/>
      <c r="X59" s="2"/>
      <c r="Y59" s="2">
        <f t="shared" si="21"/>
        <v>153946.32941575052</v>
      </c>
      <c r="Z59" s="2">
        <f t="shared" si="22"/>
        <v>381485.24102407199</v>
      </c>
      <c r="AA59" s="2">
        <f t="shared" si="53"/>
        <v>13230.06506499456</v>
      </c>
      <c r="AB59" s="6">
        <f t="shared" si="54"/>
        <v>3.5926351966509111E-2</v>
      </c>
      <c r="AC59" s="7">
        <f t="shared" si="25"/>
        <v>1.0359263519665092</v>
      </c>
      <c r="AD59" s="2">
        <f t="shared" si="26"/>
        <v>0</v>
      </c>
      <c r="AE59" s="2"/>
      <c r="AG59">
        <f t="shared" si="27"/>
        <v>2007</v>
      </c>
      <c r="AH59" s="6">
        <f t="shared" si="51"/>
        <v>0.59645534647030707</v>
      </c>
      <c r="AI59" s="7"/>
      <c r="AJ59" s="6">
        <f t="shared" si="44"/>
        <v>0</v>
      </c>
      <c r="AK59" s="6">
        <f t="shared" si="44"/>
        <v>0</v>
      </c>
      <c r="AL59" s="7"/>
      <c r="AM59" s="6">
        <f t="shared" si="55"/>
        <v>0</v>
      </c>
      <c r="AN59" s="6">
        <f t="shared" si="29"/>
        <v>0.40354465352969288</v>
      </c>
      <c r="AO59" s="6">
        <f t="shared" si="30"/>
        <v>1</v>
      </c>
      <c r="AP59" s="7">
        <f t="shared" si="31"/>
        <v>0.59645534647030707</v>
      </c>
      <c r="AQ59" s="7">
        <f t="shared" si="32"/>
        <v>0</v>
      </c>
      <c r="AR59" s="24"/>
      <c r="AS59">
        <f t="shared" si="33"/>
        <v>2007</v>
      </c>
      <c r="AT59" s="1" t="b">
        <f t="shared" si="34"/>
        <v>0</v>
      </c>
      <c r="AV59" s="1" t="b">
        <f t="shared" si="47"/>
        <v>0</v>
      </c>
      <c r="AW59" s="1" t="b">
        <f t="shared" si="48"/>
        <v>0</v>
      </c>
      <c r="AY59" s="1" t="b">
        <f t="shared" si="42"/>
        <v>0</v>
      </c>
      <c r="AZ59" s="1" t="b">
        <f t="shared" si="36"/>
        <v>0</v>
      </c>
      <c r="BA59" s="1" t="b">
        <f t="shared" si="37"/>
        <v>1</v>
      </c>
      <c r="BC59">
        <f t="shared" si="38"/>
        <v>2007</v>
      </c>
      <c r="BD59" s="2">
        <f t="shared" si="49"/>
        <v>228891.14461444318</v>
      </c>
      <c r="BE59" s="2"/>
      <c r="BF59" s="2">
        <f t="shared" si="45"/>
        <v>0</v>
      </c>
      <c r="BG59" s="2">
        <f t="shared" si="45"/>
        <v>0</v>
      </c>
      <c r="BH59" s="2"/>
      <c r="BI59" s="2">
        <f t="shared" si="50"/>
        <v>0</v>
      </c>
      <c r="BJ59" s="2">
        <f t="shared" si="10"/>
        <v>152594.09640962881</v>
      </c>
      <c r="BK59" s="2">
        <f t="shared" si="39"/>
        <v>381485.24102407199</v>
      </c>
      <c r="BL59" s="2">
        <f t="shared" si="40"/>
        <v>0</v>
      </c>
      <c r="BM59" s="2"/>
    </row>
    <row r="60" spans="1:65" x14ac:dyDescent="0.3">
      <c r="A60">
        <f t="shared" si="6"/>
        <v>2008</v>
      </c>
      <c r="B60" s="2">
        <f t="shared" si="52"/>
        <v>144155.6428781763</v>
      </c>
      <c r="C60" s="2"/>
      <c r="D60" s="2">
        <f t="shared" si="46"/>
        <v>0</v>
      </c>
      <c r="E60" s="2">
        <f t="shared" si="46"/>
        <v>0</v>
      </c>
      <c r="F60" s="2"/>
      <c r="G60" s="2">
        <f t="shared" si="43"/>
        <v>0</v>
      </c>
      <c r="H60" s="2">
        <f t="shared" si="13"/>
        <v>160300.09827831507</v>
      </c>
      <c r="I60" s="2">
        <f t="shared" si="41"/>
        <v>304455.74115649133</v>
      </c>
      <c r="J60" s="2">
        <f t="shared" si="14"/>
        <v>-85902.110463649908</v>
      </c>
      <c r="K60" s="6">
        <f t="shared" si="15"/>
        <v>-0.22005990172125856</v>
      </c>
      <c r="L60" s="7">
        <f t="shared" si="16"/>
        <v>0.77994009827874144</v>
      </c>
      <c r="N60">
        <f t="shared" si="17"/>
        <v>2008</v>
      </c>
      <c r="O60" s="2">
        <f t="shared" si="18"/>
        <v>8872.6105960692439</v>
      </c>
      <c r="P60" s="2"/>
      <c r="Q60" s="2"/>
      <c r="R60">
        <f t="shared" si="19"/>
        <v>2008</v>
      </c>
      <c r="S60" s="2">
        <f t="shared" si="20"/>
        <v>138832.07652053476</v>
      </c>
      <c r="T60" s="2"/>
      <c r="U60" s="2"/>
      <c r="V60" s="2"/>
      <c r="W60" s="2"/>
      <c r="X60" s="2"/>
      <c r="Y60" s="2">
        <f t="shared" si="21"/>
        <v>156751.05403988739</v>
      </c>
      <c r="Z60" s="2">
        <f t="shared" si="22"/>
        <v>295583.13056042214</v>
      </c>
      <c r="AA60" s="2">
        <f t="shared" si="53"/>
        <v>-85902.110463649849</v>
      </c>
      <c r="AB60" s="6">
        <f t="shared" si="54"/>
        <v>-0.22517807040988347</v>
      </c>
      <c r="AC60" s="7">
        <f t="shared" si="25"/>
        <v>0.77482192959011653</v>
      </c>
      <c r="AD60" s="2">
        <f t="shared" si="26"/>
        <v>0</v>
      </c>
      <c r="AE60" s="2"/>
      <c r="AG60">
        <f t="shared" si="27"/>
        <v>2008</v>
      </c>
      <c r="AH60" s="6">
        <f t="shared" si="51"/>
        <v>0.46968876829104139</v>
      </c>
      <c r="AI60" s="7"/>
      <c r="AJ60" s="6">
        <f t="shared" si="44"/>
        <v>0</v>
      </c>
      <c r="AK60" s="6">
        <f t="shared" si="44"/>
        <v>0</v>
      </c>
      <c r="AL60" s="7"/>
      <c r="AM60" s="6">
        <f t="shared" si="55"/>
        <v>0</v>
      </c>
      <c r="AN60" s="38">
        <f t="shared" si="29"/>
        <v>0.53031123170895855</v>
      </c>
      <c r="AO60" s="6">
        <f t="shared" si="30"/>
        <v>1</v>
      </c>
      <c r="AP60" s="7">
        <f t="shared" si="31"/>
        <v>0.46968876829104139</v>
      </c>
      <c r="AQ60" s="7">
        <f t="shared" si="32"/>
        <v>0</v>
      </c>
      <c r="AR60" s="24"/>
      <c r="AS60">
        <f t="shared" si="33"/>
        <v>2008</v>
      </c>
      <c r="AT60" s="1" t="b">
        <f t="shared" si="34"/>
        <v>0</v>
      </c>
      <c r="AV60" s="1" t="b">
        <f t="shared" si="47"/>
        <v>0</v>
      </c>
      <c r="AW60" s="1" t="b">
        <f t="shared" si="48"/>
        <v>0</v>
      </c>
      <c r="AY60" s="1" t="b">
        <f t="shared" si="42"/>
        <v>0</v>
      </c>
      <c r="AZ60" s="39" t="b">
        <f t="shared" si="36"/>
        <v>0</v>
      </c>
      <c r="BA60" s="1" t="b">
        <f t="shared" si="37"/>
        <v>1</v>
      </c>
      <c r="BC60">
        <f t="shared" si="38"/>
        <v>2008</v>
      </c>
      <c r="BD60" s="2">
        <f t="shared" si="49"/>
        <v>177349.87833625328</v>
      </c>
      <c r="BE60" s="2"/>
      <c r="BF60" s="2">
        <f t="shared" si="45"/>
        <v>0</v>
      </c>
      <c r="BG60" s="2">
        <f t="shared" si="45"/>
        <v>0</v>
      </c>
      <c r="BH60" s="2"/>
      <c r="BI60" s="2">
        <f t="shared" si="50"/>
        <v>0</v>
      </c>
      <c r="BJ60" s="2">
        <f t="shared" si="10"/>
        <v>118233.25222416886</v>
      </c>
      <c r="BK60" s="2">
        <f t="shared" si="39"/>
        <v>295583.13056042214</v>
      </c>
      <c r="BL60" s="2">
        <f t="shared" si="40"/>
        <v>0</v>
      </c>
      <c r="BM60" s="2"/>
    </row>
    <row r="61" spans="1:65" x14ac:dyDescent="0.3">
      <c r="A61">
        <f t="shared" si="6"/>
        <v>2009</v>
      </c>
      <c r="B61" s="2">
        <f t="shared" si="52"/>
        <v>224329.86110752675</v>
      </c>
      <c r="C61" s="2"/>
      <c r="D61" s="2">
        <f t="shared" si="46"/>
        <v>0</v>
      </c>
      <c r="E61" s="2">
        <f t="shared" si="46"/>
        <v>0</v>
      </c>
      <c r="F61" s="2"/>
      <c r="G61" s="2">
        <f t="shared" si="43"/>
        <v>0</v>
      </c>
      <c r="H61" s="2">
        <f t="shared" si="13"/>
        <v>125244.48408106207</v>
      </c>
      <c r="I61" s="2">
        <f t="shared" si="41"/>
        <v>349574.34518858884</v>
      </c>
      <c r="J61" s="2">
        <f t="shared" si="14"/>
        <v>45118.604032097501</v>
      </c>
      <c r="K61" s="6">
        <f t="shared" si="15"/>
        <v>0.1481942953701976</v>
      </c>
      <c r="L61" s="7">
        <f t="shared" si="16"/>
        <v>1.1481942953701976</v>
      </c>
      <c r="N61">
        <f t="shared" si="17"/>
        <v>2009</v>
      </c>
      <c r="O61" s="2">
        <f t="shared" si="18"/>
        <v>9121.0436927591836</v>
      </c>
      <c r="P61" s="2"/>
      <c r="Q61" s="2"/>
      <c r="R61">
        <f t="shared" si="19"/>
        <v>2009</v>
      </c>
      <c r="S61" s="2">
        <f t="shared" si="20"/>
        <v>218857.23489187125</v>
      </c>
      <c r="T61" s="2"/>
      <c r="U61" s="2"/>
      <c r="V61" s="2"/>
      <c r="W61" s="2"/>
      <c r="X61" s="2"/>
      <c r="Y61" s="2">
        <f t="shared" si="21"/>
        <v>121596.06660395839</v>
      </c>
      <c r="Z61" s="2">
        <f t="shared" si="22"/>
        <v>340453.30149582966</v>
      </c>
      <c r="AA61" s="2">
        <f t="shared" si="53"/>
        <v>44870.170935407514</v>
      </c>
      <c r="AB61" s="6">
        <f t="shared" si="54"/>
        <v>0.15180220484956025</v>
      </c>
      <c r="AC61" s="7">
        <f t="shared" si="25"/>
        <v>1.1518022048495602</v>
      </c>
      <c r="AD61" s="2">
        <f t="shared" si="26"/>
        <v>0</v>
      </c>
      <c r="AE61" s="2"/>
      <c r="AG61">
        <f t="shared" si="27"/>
        <v>2009</v>
      </c>
      <c r="AH61" s="6">
        <f t="shared" si="51"/>
        <v>0.64284068895878255</v>
      </c>
      <c r="AI61" s="7"/>
      <c r="AJ61" s="6">
        <f t="shared" si="44"/>
        <v>0</v>
      </c>
      <c r="AK61" s="6">
        <f t="shared" si="44"/>
        <v>0</v>
      </c>
      <c r="AL61" s="7"/>
      <c r="AM61" s="6">
        <f t="shared" si="55"/>
        <v>0</v>
      </c>
      <c r="AN61" s="6">
        <f t="shared" si="29"/>
        <v>0.3571593110412174</v>
      </c>
      <c r="AO61" s="6">
        <f t="shared" si="30"/>
        <v>1</v>
      </c>
      <c r="AP61" s="7">
        <f t="shared" si="31"/>
        <v>0.64284068895878255</v>
      </c>
      <c r="AQ61" s="7">
        <f t="shared" si="32"/>
        <v>0</v>
      </c>
      <c r="AR61" s="24"/>
      <c r="AS61">
        <f t="shared" si="33"/>
        <v>2009</v>
      </c>
      <c r="AT61" s="1" t="b">
        <f t="shared" si="34"/>
        <v>0</v>
      </c>
      <c r="AV61" s="1" t="b">
        <f t="shared" si="47"/>
        <v>0</v>
      </c>
      <c r="AW61" s="1" t="b">
        <f t="shared" si="48"/>
        <v>0</v>
      </c>
      <c r="AY61" s="1" t="b">
        <f t="shared" si="42"/>
        <v>0</v>
      </c>
      <c r="AZ61" s="1" t="b">
        <f t="shared" si="36"/>
        <v>0</v>
      </c>
      <c r="BA61" s="1" t="b">
        <f t="shared" si="37"/>
        <v>1</v>
      </c>
      <c r="BC61">
        <f t="shared" si="38"/>
        <v>2009</v>
      </c>
      <c r="BD61" s="2">
        <f t="shared" si="49"/>
        <v>204271.98089749779</v>
      </c>
      <c r="BE61" s="2"/>
      <c r="BF61" s="2">
        <f t="shared" si="45"/>
        <v>0</v>
      </c>
      <c r="BG61" s="2">
        <f t="shared" si="45"/>
        <v>0</v>
      </c>
      <c r="BH61" s="2"/>
      <c r="BI61" s="2">
        <f t="shared" si="50"/>
        <v>0</v>
      </c>
      <c r="BJ61" s="2">
        <f t="shared" si="10"/>
        <v>136181.32059833186</v>
      </c>
      <c r="BK61" s="2">
        <f t="shared" si="39"/>
        <v>340453.30149582966</v>
      </c>
      <c r="BL61" s="2">
        <f t="shared" si="40"/>
        <v>0</v>
      </c>
      <c r="BM61" s="2"/>
    </row>
    <row r="62" spans="1:65" x14ac:dyDescent="0.3">
      <c r="A62">
        <f t="shared" si="6"/>
        <v>2010</v>
      </c>
      <c r="B62" s="2">
        <f t="shared" si="52"/>
        <v>234728.93324931472</v>
      </c>
      <c r="C62" s="2"/>
      <c r="D62" s="2">
        <f t="shared" si="46"/>
        <v>0</v>
      </c>
      <c r="E62" s="2">
        <f t="shared" si="46"/>
        <v>0</v>
      </c>
      <c r="F62" s="2"/>
      <c r="G62" s="2">
        <f t="shared" si="43"/>
        <v>0</v>
      </c>
      <c r="H62" s="2">
        <f t="shared" si="13"/>
        <v>144924.16138074477</v>
      </c>
      <c r="I62" s="2">
        <f t="shared" si="41"/>
        <v>379653.0946300595</v>
      </c>
      <c r="J62" s="2">
        <f t="shared" si="14"/>
        <v>30078.74944147066</v>
      </c>
      <c r="K62" s="6">
        <f t="shared" si="15"/>
        <v>8.6043927008555898E-2</v>
      </c>
      <c r="L62" s="7">
        <f t="shared" si="16"/>
        <v>1.0860439270085558</v>
      </c>
      <c r="N62">
        <f t="shared" si="17"/>
        <v>2010</v>
      </c>
      <c r="O62" s="2">
        <f t="shared" si="18"/>
        <v>9248.7383044578128</v>
      </c>
      <c r="P62" s="2"/>
      <c r="Q62" s="2"/>
      <c r="R62">
        <f t="shared" si="19"/>
        <v>2010</v>
      </c>
      <c r="S62" s="2">
        <f t="shared" si="20"/>
        <v>229179.69026664004</v>
      </c>
      <c r="T62" s="2"/>
      <c r="U62" s="2"/>
      <c r="V62" s="2"/>
      <c r="W62" s="2"/>
      <c r="X62" s="2"/>
      <c r="Y62" s="2">
        <f t="shared" si="21"/>
        <v>141224.66605896165</v>
      </c>
      <c r="Z62" s="2">
        <f t="shared" si="22"/>
        <v>370404.35632560169</v>
      </c>
      <c r="AA62" s="2">
        <f t="shared" si="53"/>
        <v>29951.054829772038</v>
      </c>
      <c r="AB62" s="6">
        <f t="shared" si="54"/>
        <v>8.7974047242831394E-2</v>
      </c>
      <c r="AC62" s="7">
        <f t="shared" si="25"/>
        <v>1.0879740472428314</v>
      </c>
      <c r="AD62" s="2">
        <f t="shared" si="26"/>
        <v>0</v>
      </c>
      <c r="AE62" s="2"/>
      <c r="AG62">
        <f t="shared" si="27"/>
        <v>2010</v>
      </c>
      <c r="AH62" s="6">
        <f t="shared" si="51"/>
        <v>0.61872838791663953</v>
      </c>
      <c r="AI62" s="7"/>
      <c r="AJ62" s="6">
        <f t="shared" si="44"/>
        <v>0</v>
      </c>
      <c r="AK62" s="6">
        <f t="shared" si="44"/>
        <v>0</v>
      </c>
      <c r="AL62" s="7"/>
      <c r="AM62" s="6">
        <f t="shared" si="55"/>
        <v>0</v>
      </c>
      <c r="AN62" s="38">
        <f t="shared" si="29"/>
        <v>0.38127161208336052</v>
      </c>
      <c r="AO62" s="6">
        <f t="shared" si="30"/>
        <v>1</v>
      </c>
      <c r="AP62" s="7">
        <f t="shared" si="31"/>
        <v>0.61872838791663953</v>
      </c>
      <c r="AQ62" s="7">
        <f t="shared" si="32"/>
        <v>0</v>
      </c>
      <c r="AR62" s="24"/>
      <c r="AS62">
        <f t="shared" si="33"/>
        <v>2010</v>
      </c>
      <c r="AT62" s="1" t="b">
        <f t="shared" si="34"/>
        <v>0</v>
      </c>
      <c r="AV62" s="1" t="b">
        <f t="shared" si="47"/>
        <v>0</v>
      </c>
      <c r="AW62" s="1" t="b">
        <f t="shared" si="48"/>
        <v>0</v>
      </c>
      <c r="AY62" s="1" t="b">
        <f t="shared" si="42"/>
        <v>0</v>
      </c>
      <c r="AZ62" s="1" t="b">
        <f t="shared" si="36"/>
        <v>0</v>
      </c>
      <c r="BA62" s="1" t="b">
        <f t="shared" si="37"/>
        <v>1</v>
      </c>
      <c r="BC62">
        <f t="shared" si="38"/>
        <v>2010</v>
      </c>
      <c r="BD62" s="2">
        <f t="shared" si="49"/>
        <v>222242.61379536102</v>
      </c>
      <c r="BE62" s="2"/>
      <c r="BF62" s="2">
        <f t="shared" si="45"/>
        <v>0</v>
      </c>
      <c r="BG62" s="2">
        <f t="shared" si="45"/>
        <v>0</v>
      </c>
      <c r="BH62" s="2"/>
      <c r="BI62" s="2">
        <f t="shared" si="50"/>
        <v>0</v>
      </c>
      <c r="BJ62" s="2">
        <f t="shared" si="10"/>
        <v>148161.74253024068</v>
      </c>
      <c r="BK62" s="2">
        <f t="shared" si="39"/>
        <v>370404.35632560169</v>
      </c>
      <c r="BL62" s="2">
        <f t="shared" si="40"/>
        <v>0</v>
      </c>
      <c r="BM62" s="2"/>
    </row>
    <row r="63" spans="1:65" x14ac:dyDescent="0.3">
      <c r="A63">
        <f t="shared" si="6"/>
        <v>2011</v>
      </c>
      <c r="B63" s="2">
        <f t="shared" si="52"/>
        <v>226620.79328712964</v>
      </c>
      <c r="C63" s="2"/>
      <c r="D63" s="2">
        <f t="shared" si="46"/>
        <v>0</v>
      </c>
      <c r="E63" s="2">
        <f t="shared" si="46"/>
        <v>0</v>
      </c>
      <c r="F63" s="2"/>
      <c r="G63" s="2">
        <f t="shared" si="43"/>
        <v>0</v>
      </c>
      <c r="H63" s="2">
        <f t="shared" si="13"/>
        <v>159362.77026552689</v>
      </c>
      <c r="I63" s="2">
        <f t="shared" si="41"/>
        <v>385983.56355265656</v>
      </c>
      <c r="J63" s="2">
        <f t="shared" si="14"/>
        <v>6330.4689225970651</v>
      </c>
      <c r="K63" s="6">
        <f t="shared" si="15"/>
        <v>1.6674350906491577E-2</v>
      </c>
      <c r="L63" s="7">
        <f t="shared" si="16"/>
        <v>1.0166743509064915</v>
      </c>
      <c r="N63">
        <f t="shared" si="17"/>
        <v>2011</v>
      </c>
      <c r="O63" s="2">
        <f t="shared" si="18"/>
        <v>9526.2004535915476</v>
      </c>
      <c r="P63" s="2"/>
      <c r="Q63" s="2"/>
      <c r="R63">
        <f t="shared" si="19"/>
        <v>2011</v>
      </c>
      <c r="S63" s="2">
        <f t="shared" si="20"/>
        <v>220905.07301497471</v>
      </c>
      <c r="T63" s="2"/>
      <c r="U63" s="2"/>
      <c r="V63" s="2"/>
      <c r="W63" s="2"/>
      <c r="X63" s="2"/>
      <c r="Y63" s="2">
        <f t="shared" si="21"/>
        <v>155552.29008409029</v>
      </c>
      <c r="Z63" s="2">
        <f t="shared" si="22"/>
        <v>376457.36309906503</v>
      </c>
      <c r="AA63" s="2">
        <f t="shared" si="53"/>
        <v>6053.006773463334</v>
      </c>
      <c r="AB63" s="6">
        <f t="shared" si="54"/>
        <v>1.6341618747438474E-2</v>
      </c>
      <c r="AC63" s="7">
        <f t="shared" si="25"/>
        <v>1.0163416187474386</v>
      </c>
      <c r="AD63" s="2">
        <f t="shared" si="26"/>
        <v>0</v>
      </c>
      <c r="AE63" s="2"/>
      <c r="AG63">
        <f t="shared" si="27"/>
        <v>2011</v>
      </c>
      <c r="AH63" s="6">
        <f t="shared" si="51"/>
        <v>0.58679971404050713</v>
      </c>
      <c r="AI63" s="7"/>
      <c r="AJ63" s="6">
        <f t="shared" si="44"/>
        <v>0</v>
      </c>
      <c r="AK63" s="6">
        <f t="shared" si="44"/>
        <v>0</v>
      </c>
      <c r="AL63" s="7"/>
      <c r="AM63" s="6">
        <f t="shared" si="55"/>
        <v>0</v>
      </c>
      <c r="AN63" s="6">
        <f t="shared" si="29"/>
        <v>0.41320028595949282</v>
      </c>
      <c r="AO63" s="6">
        <f t="shared" si="30"/>
        <v>1</v>
      </c>
      <c r="AP63" s="7">
        <f t="shared" si="31"/>
        <v>0.58679971404050713</v>
      </c>
      <c r="AQ63" s="7">
        <f t="shared" si="32"/>
        <v>0</v>
      </c>
      <c r="AR63" s="24"/>
      <c r="AS63">
        <f t="shared" si="33"/>
        <v>2011</v>
      </c>
      <c r="AT63" s="1" t="b">
        <f t="shared" si="34"/>
        <v>0</v>
      </c>
      <c r="AV63" s="1" t="b">
        <f t="shared" si="47"/>
        <v>0</v>
      </c>
      <c r="AW63" s="1" t="b">
        <f t="shared" si="48"/>
        <v>0</v>
      </c>
      <c r="AY63" s="1" t="b">
        <f t="shared" si="42"/>
        <v>0</v>
      </c>
      <c r="AZ63" s="1" t="b">
        <f t="shared" si="36"/>
        <v>0</v>
      </c>
      <c r="BA63" s="1" t="b">
        <f t="shared" si="37"/>
        <v>1</v>
      </c>
      <c r="BC63">
        <f t="shared" si="38"/>
        <v>2011</v>
      </c>
      <c r="BD63" s="2">
        <f t="shared" si="49"/>
        <v>225874.41785943901</v>
      </c>
      <c r="BE63" s="2"/>
      <c r="BF63" s="2">
        <f t="shared" si="45"/>
        <v>0</v>
      </c>
      <c r="BG63" s="2">
        <f t="shared" si="45"/>
        <v>0</v>
      </c>
      <c r="BH63" s="2"/>
      <c r="BI63" s="2">
        <f t="shared" si="50"/>
        <v>0</v>
      </c>
      <c r="BJ63" s="2">
        <f t="shared" si="10"/>
        <v>150582.94523962602</v>
      </c>
      <c r="BK63" s="2">
        <f t="shared" si="39"/>
        <v>376457.36309906503</v>
      </c>
      <c r="BL63" s="2">
        <f t="shared" si="40"/>
        <v>0</v>
      </c>
      <c r="BM63" s="2"/>
    </row>
    <row r="64" spans="1:65" x14ac:dyDescent="0.3">
      <c r="A64">
        <f t="shared" si="6"/>
        <v>2012</v>
      </c>
      <c r="B64" s="2">
        <f t="shared" si="52"/>
        <v>261607.75076480224</v>
      </c>
      <c r="C64" s="2"/>
      <c r="D64" s="2">
        <f t="shared" si="46"/>
        <v>0</v>
      </c>
      <c r="E64" s="2">
        <f t="shared" si="46"/>
        <v>0</v>
      </c>
      <c r="F64" s="2"/>
      <c r="G64" s="2">
        <f t="shared" si="43"/>
        <v>0</v>
      </c>
      <c r="H64" s="2">
        <f t="shared" si="13"/>
        <v>156681.55452183087</v>
      </c>
      <c r="I64" s="2">
        <f t="shared" si="41"/>
        <v>418289.30528663308</v>
      </c>
      <c r="J64" s="2">
        <f t="shared" si="14"/>
        <v>32305.741733976523</v>
      </c>
      <c r="K64" s="6">
        <f t="shared" si="15"/>
        <v>8.3697195384770107E-2</v>
      </c>
      <c r="L64" s="7">
        <f t="shared" si="16"/>
        <v>1.0836971953847701</v>
      </c>
      <c r="N64">
        <f t="shared" si="17"/>
        <v>2012</v>
      </c>
      <c r="O64" s="2">
        <f t="shared" si="18"/>
        <v>9697.672061756195</v>
      </c>
      <c r="P64" s="2"/>
      <c r="Q64" s="2"/>
      <c r="R64">
        <f t="shared" si="19"/>
        <v>2012</v>
      </c>
      <c r="S64" s="2">
        <f t="shared" si="20"/>
        <v>255789.14752774852</v>
      </c>
      <c r="T64" s="2"/>
      <c r="U64" s="2"/>
      <c r="V64" s="2"/>
      <c r="W64" s="2"/>
      <c r="X64" s="2"/>
      <c r="Y64" s="2">
        <f t="shared" si="21"/>
        <v>152802.4856971284</v>
      </c>
      <c r="Z64" s="2">
        <f t="shared" si="22"/>
        <v>408591.63322487695</v>
      </c>
      <c r="AA64" s="2">
        <f t="shared" si="53"/>
        <v>32134.27012581192</v>
      </c>
      <c r="AB64" s="6">
        <f t="shared" si="54"/>
        <v>8.5359653643846414E-2</v>
      </c>
      <c r="AC64" s="7">
        <f t="shared" si="25"/>
        <v>1.0853596536438463</v>
      </c>
      <c r="AD64" s="2">
        <f t="shared" si="26"/>
        <v>0</v>
      </c>
      <c r="AE64" s="2"/>
      <c r="AG64">
        <f t="shared" si="27"/>
        <v>2012</v>
      </c>
      <c r="AH64" s="6">
        <f t="shared" si="51"/>
        <v>0.6260263958634944</v>
      </c>
      <c r="AI64" s="7"/>
      <c r="AJ64" s="6">
        <f t="shared" si="44"/>
        <v>0</v>
      </c>
      <c r="AK64" s="6">
        <f t="shared" si="44"/>
        <v>0</v>
      </c>
      <c r="AL64" s="7"/>
      <c r="AM64" s="6">
        <f t="shared" si="55"/>
        <v>0</v>
      </c>
      <c r="AN64" s="6">
        <f t="shared" si="29"/>
        <v>0.37397360413650554</v>
      </c>
      <c r="AO64" s="6">
        <f t="shared" si="30"/>
        <v>1</v>
      </c>
      <c r="AP64" s="7">
        <f t="shared" si="31"/>
        <v>0.6260263958634944</v>
      </c>
      <c r="AQ64" s="7">
        <f t="shared" si="32"/>
        <v>0</v>
      </c>
      <c r="AR64" s="24"/>
      <c r="AS64">
        <f t="shared" si="33"/>
        <v>2012</v>
      </c>
      <c r="AT64" s="1" t="b">
        <f t="shared" si="34"/>
        <v>0</v>
      </c>
      <c r="AV64" s="1" t="b">
        <f t="shared" si="47"/>
        <v>0</v>
      </c>
      <c r="AW64" s="1" t="b">
        <f t="shared" si="48"/>
        <v>0</v>
      </c>
      <c r="AY64" s="1" t="b">
        <f t="shared" si="42"/>
        <v>0</v>
      </c>
      <c r="AZ64" s="1" t="b">
        <f t="shared" si="36"/>
        <v>0</v>
      </c>
      <c r="BA64" s="1" t="b">
        <f t="shared" si="37"/>
        <v>1</v>
      </c>
      <c r="BC64">
        <f t="shared" si="38"/>
        <v>2012</v>
      </c>
      <c r="BD64" s="2">
        <f t="shared" si="49"/>
        <v>245154.97993492614</v>
      </c>
      <c r="BE64" s="2"/>
      <c r="BF64" s="2">
        <f t="shared" si="45"/>
        <v>0</v>
      </c>
      <c r="BG64" s="2">
        <f t="shared" si="45"/>
        <v>0</v>
      </c>
      <c r="BH64" s="2"/>
      <c r="BI64" s="2">
        <f t="shared" si="50"/>
        <v>0</v>
      </c>
      <c r="BJ64" s="2">
        <f t="shared" si="10"/>
        <v>163436.6532899508</v>
      </c>
      <c r="BK64" s="2">
        <f t="shared" si="39"/>
        <v>408591.63322487695</v>
      </c>
      <c r="BL64" s="2">
        <f t="shared" si="40"/>
        <v>0</v>
      </c>
      <c r="BM64" s="2"/>
    </row>
    <row r="65" spans="1:62" x14ac:dyDescent="0.3">
      <c r="A65" s="9" t="s">
        <v>79</v>
      </c>
      <c r="B65" s="10">
        <f>BD64</f>
        <v>245154.97993492614</v>
      </c>
      <c r="C65" s="10"/>
      <c r="D65" s="10">
        <f>BF64</f>
        <v>0</v>
      </c>
      <c r="E65" s="10">
        <f>BG64</f>
        <v>0</v>
      </c>
      <c r="F65" s="10"/>
      <c r="G65" s="10">
        <f>BI64</f>
        <v>0</v>
      </c>
      <c r="H65" s="10">
        <f>BJ64</f>
        <v>163436.6532899508</v>
      </c>
      <c r="I65" s="10">
        <f>SUM(B65:H65)</f>
        <v>408591.63322487695</v>
      </c>
      <c r="J65" s="10"/>
      <c r="K65" s="10"/>
      <c r="L65" s="74"/>
      <c r="N65" t="s">
        <v>40</v>
      </c>
      <c r="O65" s="2">
        <f>O64</f>
        <v>9697.672061756195</v>
      </c>
      <c r="P65" s="2"/>
      <c r="R65" s="9" t="s">
        <v>79</v>
      </c>
      <c r="S65" s="10">
        <f>S64</f>
        <v>255789.14752774852</v>
      </c>
      <c r="T65" s="10"/>
      <c r="U65" s="10">
        <f>U64</f>
        <v>0</v>
      </c>
      <c r="V65" s="10">
        <f>V64</f>
        <v>0</v>
      </c>
      <c r="W65" s="10"/>
      <c r="X65" s="10">
        <f>X64</f>
        <v>0</v>
      </c>
      <c r="Y65" s="10">
        <f>Y64</f>
        <v>152802.4856971284</v>
      </c>
      <c r="Z65" s="10">
        <f>Z64</f>
        <v>408591.63322487695</v>
      </c>
      <c r="AA65" s="10"/>
      <c r="AB65" s="10"/>
      <c r="AC65" s="74"/>
      <c r="AD65" s="10"/>
      <c r="AE65" s="43"/>
      <c r="AK65" s="7"/>
      <c r="BC65" s="21"/>
      <c r="BD65" s="22"/>
      <c r="BF65" s="22"/>
      <c r="BG65" s="22"/>
      <c r="BI65" s="22"/>
      <c r="BJ65" s="22"/>
    </row>
    <row r="66" spans="1:62" x14ac:dyDescent="0.3">
      <c r="A66" s="11" t="s">
        <v>11</v>
      </c>
      <c r="I66" s="6">
        <f>(Z65-Z39)/Z39</f>
        <v>3.0859163322487695</v>
      </c>
      <c r="K66" s="6"/>
      <c r="N66" t="s">
        <v>71</v>
      </c>
      <c r="O66" s="2">
        <f>SUM(O40:O64)</f>
        <v>184658.24335896765</v>
      </c>
      <c r="P66" s="2"/>
      <c r="AB66" s="6"/>
      <c r="BF66" s="22"/>
    </row>
    <row r="67" spans="1:62" x14ac:dyDescent="0.3">
      <c r="A67" s="1" t="s">
        <v>12</v>
      </c>
      <c r="I67" s="12">
        <f>STDEV(AC40:AC64)</f>
        <v>0.11128894776235833</v>
      </c>
    </row>
    <row r="68" spans="1:62" x14ac:dyDescent="0.3">
      <c r="A68" s="1" t="s">
        <v>13</v>
      </c>
      <c r="I68" s="13">
        <f>((1+I66)^(1/I75))-1</f>
        <v>5.7916958028837229E-2</v>
      </c>
    </row>
    <row r="69" spans="1:62" x14ac:dyDescent="0.3">
      <c r="A69" s="1" t="s">
        <v>83</v>
      </c>
      <c r="I69" s="31">
        <f>J60</f>
        <v>-85902.110463649908</v>
      </c>
      <c r="O69" s="2"/>
      <c r="P69" s="2"/>
    </row>
    <row r="70" spans="1:62" x14ac:dyDescent="0.3">
      <c r="A70" s="1" t="s">
        <v>84</v>
      </c>
      <c r="I70" s="32">
        <f>K60</f>
        <v>-0.22005990172125856</v>
      </c>
    </row>
    <row r="71" spans="1:62" x14ac:dyDescent="0.3">
      <c r="A71" s="1" t="s">
        <v>43</v>
      </c>
      <c r="I71" s="2">
        <f>O66</f>
        <v>184658.24335896765</v>
      </c>
    </row>
    <row r="72" spans="1:62" x14ac:dyDescent="0.3">
      <c r="A72" s="3" t="s">
        <v>5</v>
      </c>
      <c r="B72" s="3"/>
      <c r="C72" s="3"/>
      <c r="D72" s="3"/>
      <c r="E72" s="3"/>
      <c r="F72" s="3"/>
      <c r="G72" s="3"/>
      <c r="H72" s="3"/>
      <c r="I72" s="33">
        <f>I65-Z65</f>
        <v>0</v>
      </c>
      <c r="Z72" s="2"/>
    </row>
    <row r="73" spans="1:62" x14ac:dyDescent="0.3">
      <c r="A73" s="3" t="s">
        <v>149</v>
      </c>
      <c r="B73" s="3"/>
      <c r="C73" s="3"/>
      <c r="D73" s="3"/>
      <c r="E73" s="3"/>
      <c r="F73" s="3"/>
      <c r="G73" s="3"/>
      <c r="H73" s="3"/>
      <c r="I73" s="33">
        <f>((SUM(AA40:AA64)))-(I65-I39)</f>
        <v>0</v>
      </c>
    </row>
    <row r="74" spans="1:62" x14ac:dyDescent="0.3">
      <c r="A74" s="3" t="s">
        <v>148</v>
      </c>
      <c r="B74" s="3"/>
      <c r="C74" s="3"/>
      <c r="D74" s="3"/>
      <c r="E74" s="3"/>
      <c r="F74" s="3"/>
      <c r="G74" s="3"/>
      <c r="H74" s="3"/>
      <c r="I74" s="33">
        <f>(SUM(O40:O64))-I71</f>
        <v>0</v>
      </c>
      <c r="Z74" s="73"/>
    </row>
    <row r="75" spans="1:62" x14ac:dyDescent="0.3">
      <c r="A75" s="3" t="s">
        <v>160</v>
      </c>
      <c r="B75" s="3"/>
      <c r="C75" s="3"/>
      <c r="D75" s="3"/>
      <c r="E75" s="3"/>
      <c r="F75" s="3"/>
      <c r="G75" s="3"/>
      <c r="H75" s="3"/>
      <c r="I75" s="75">
        <f>COUNTA(I40:I64)</f>
        <v>25</v>
      </c>
    </row>
    <row r="76" spans="1:62" x14ac:dyDescent="0.3">
      <c r="A76" s="1" t="s">
        <v>106</v>
      </c>
      <c r="B76" s="63"/>
      <c r="C76" s="63"/>
      <c r="D76" s="63"/>
      <c r="E76" s="63"/>
      <c r="G76" s="63"/>
      <c r="H76" s="63"/>
      <c r="I76" s="84">
        <f>(SUM(B65:G65)/I65)</f>
        <v>0.6</v>
      </c>
    </row>
    <row r="77" spans="1:62" x14ac:dyDescent="0.3">
      <c r="A77" s="1" t="s">
        <v>107</v>
      </c>
      <c r="B77" s="63"/>
      <c r="C77" s="63"/>
      <c r="D77" s="63"/>
      <c r="E77" s="63"/>
      <c r="G77" s="63"/>
      <c r="H77" s="63"/>
      <c r="I77" s="84">
        <f>(H65/I65)</f>
        <v>0.40000000000000008</v>
      </c>
    </row>
    <row r="78" spans="1:62" x14ac:dyDescent="0.3">
      <c r="A78" s="3" t="s">
        <v>108</v>
      </c>
      <c r="I78" s="3">
        <f>100%-(I76+I77)</f>
        <v>0</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9"/>
  <sheetViews>
    <sheetView topLeftCell="A59" zoomScaleNormal="100" workbookViewId="0">
      <selection activeCell="A76" sqref="A76:I78"/>
    </sheetView>
  </sheetViews>
  <sheetFormatPr defaultColWidth="8.88671875" defaultRowHeight="14.4" x14ac:dyDescent="0.3"/>
  <cols>
    <col min="1" max="1" width="25.44140625" customWidth="1"/>
    <col min="2" max="4" width="9.33203125" bestFit="1" customWidth="1"/>
    <col min="5" max="5" width="9.44140625" customWidth="1"/>
    <col min="9" max="9" width="11.6640625" customWidth="1"/>
    <col min="10" max="10" width="10" bestFit="1" customWidth="1"/>
    <col min="15" max="15" width="9.88671875" bestFit="1" customWidth="1"/>
    <col min="16" max="16" width="9.88671875" customWidth="1"/>
    <col min="19" max="19" width="10.88671875" bestFit="1" customWidth="1"/>
    <col min="20" max="20" width="9.33203125" bestFit="1" customWidth="1"/>
    <col min="21" max="21" width="11.88671875" bestFit="1" customWidth="1"/>
    <col min="22" max="22" width="10.109375" customWidth="1"/>
    <col min="24" max="24" width="10.88671875" bestFit="1" customWidth="1"/>
    <col min="26" max="26" width="10.88671875" bestFit="1" customWidth="1"/>
    <col min="27" max="30" width="10.88671875" customWidth="1"/>
  </cols>
  <sheetData>
    <row r="1" spans="1:16" x14ac:dyDescent="0.3">
      <c r="A1" s="20" t="s">
        <v>50</v>
      </c>
      <c r="N1" s="20" t="s">
        <v>145</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3">
      <c r="A14" s="17">
        <f>'Non-Rebalanced Portfolio'!A14</f>
        <v>1998</v>
      </c>
      <c r="B14" s="17">
        <f>'Non-Rebalanced Portfolio'!B14</f>
        <v>28.66</v>
      </c>
      <c r="C14" s="17">
        <f>'Non-Rebalanced Portfolio'!C14</f>
        <v>8.3529999999999998</v>
      </c>
      <c r="D14" s="18"/>
      <c r="E14" s="18"/>
      <c r="F14" s="17"/>
      <c r="G14" s="17">
        <f>'Non-Rebalanced Portfolio'!G14</f>
        <v>15.603</v>
      </c>
      <c r="H14" s="17">
        <f>'Non-Rebalanced Portfolio'!H14</f>
        <v>8.58</v>
      </c>
      <c r="N14" s="49">
        <f>'4.5% Withdrawals-No Rebalancing'!N14</f>
        <v>1998</v>
      </c>
      <c r="O14" s="50">
        <f>'4.5% Withdrawals-No Rebalancing'!O14</f>
        <v>1.6E-2</v>
      </c>
      <c r="P14" s="44"/>
    </row>
    <row r="15" spans="1:16"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3">
      <c r="A29" s="17">
        <f>'Non-Rebalanced Portfolio'!A29</f>
        <v>0</v>
      </c>
      <c r="B29" s="17">
        <f>'Non-Rebalanced Portfolio'!B29</f>
        <v>0</v>
      </c>
      <c r="C29" s="19"/>
      <c r="D29" s="17">
        <f>'Non-Rebalanced Portfolio'!D29</f>
        <v>0</v>
      </c>
      <c r="E29" s="17">
        <f>'Non-Rebalanced Portfolio'!E29</f>
        <v>0</v>
      </c>
      <c r="F29" s="19"/>
      <c r="G29" s="17">
        <f>'Non-Rebalanced Portfolio'!G29</f>
        <v>0</v>
      </c>
      <c r="H29" s="17">
        <f>'Non-Rebalanced Portfolio'!H29</f>
        <v>0</v>
      </c>
      <c r="N29" s="49">
        <f>'4.5% Withdrawals-No Rebalancing'!N29</f>
        <v>0</v>
      </c>
      <c r="O29" s="50">
        <f>'4.5% Withdrawals-No Rebalancing'!O29</f>
        <v>0</v>
      </c>
    </row>
    <row r="30" spans="1:16" x14ac:dyDescent="0.3">
      <c r="A30" s="17">
        <f>'Non-Rebalanced Portfolio'!A30</f>
        <v>0</v>
      </c>
      <c r="B30" s="17">
        <f>'Non-Rebalanced Portfolio'!B30</f>
        <v>0</v>
      </c>
      <c r="C30" s="19"/>
      <c r="D30" s="17">
        <f>'Non-Rebalanced Portfolio'!D30</f>
        <v>0</v>
      </c>
      <c r="E30" s="17">
        <f>'Non-Rebalanced Portfolio'!E30</f>
        <v>0</v>
      </c>
      <c r="F30" s="19"/>
      <c r="G30" s="17">
        <f>'Non-Rebalanced Portfolio'!G30</f>
        <v>0</v>
      </c>
      <c r="H30" s="17">
        <f>'Non-Rebalanced Portfolio'!H30</f>
        <v>0</v>
      </c>
      <c r="N30" s="49">
        <f>'4.5% Withdrawals-No Rebalancing'!N30</f>
        <v>0</v>
      </c>
      <c r="O30" s="50">
        <f>'4.5% Withdrawals-No Rebalancing'!O30</f>
        <v>0</v>
      </c>
    </row>
    <row r="31" spans="1:16" x14ac:dyDescent="0.3">
      <c r="A31" s="17">
        <f>'Non-Rebalanced Portfolio'!A31</f>
        <v>0</v>
      </c>
      <c r="B31" s="17">
        <f>'Non-Rebalanced Portfolio'!B31</f>
        <v>0</v>
      </c>
      <c r="C31" s="19"/>
      <c r="D31" s="17">
        <f>'Non-Rebalanced Portfolio'!D31</f>
        <v>0</v>
      </c>
      <c r="E31" s="17">
        <f>'Non-Rebalanced Portfolio'!E31</f>
        <v>0</v>
      </c>
      <c r="F31" s="19"/>
      <c r="G31" s="17">
        <f>'Non-Rebalanced Portfolio'!G31</f>
        <v>0</v>
      </c>
      <c r="H31" s="17">
        <f>'Non-Rebalanced Portfolio'!H31</f>
        <v>0</v>
      </c>
      <c r="N31" s="49">
        <f>'4.5% Withdrawals-No Rebalancing'!N31</f>
        <v>0</v>
      </c>
      <c r="O31" s="50">
        <f>'4.5% Withdrawals-No Rebalancing'!O31</f>
        <v>0</v>
      </c>
    </row>
    <row r="32" spans="1:16" x14ac:dyDescent="0.3">
      <c r="A32" s="17">
        <f>'Non-Rebalanced Portfolio'!A32</f>
        <v>0</v>
      </c>
      <c r="B32" s="17">
        <f>'Non-Rebalanced Portfolio'!B32</f>
        <v>0</v>
      </c>
      <c r="C32" s="19"/>
      <c r="D32" s="17">
        <f>'Non-Rebalanced Portfolio'!D32</f>
        <v>0</v>
      </c>
      <c r="E32" s="17">
        <f>'Non-Rebalanced Portfolio'!E32</f>
        <v>0</v>
      </c>
      <c r="F32" s="19"/>
      <c r="G32" s="17">
        <f>'Non-Rebalanced Portfolio'!G32</f>
        <v>0</v>
      </c>
      <c r="H32" s="17">
        <f>'Non-Rebalanced Portfolio'!H32</f>
        <v>0</v>
      </c>
      <c r="N32" s="49">
        <f>'4.5% Withdrawals-No Rebalancing'!N32</f>
        <v>0</v>
      </c>
      <c r="O32" s="50">
        <f>'4.5% Withdrawals-No Rebalancing'!O32</f>
        <v>0</v>
      </c>
    </row>
    <row r="33" spans="1:42" x14ac:dyDescent="0.3">
      <c r="A33" s="17">
        <f>'Non-Rebalanced Portfolio'!A33</f>
        <v>0</v>
      </c>
      <c r="B33" s="17">
        <f>'Non-Rebalanced Portfolio'!B33</f>
        <v>0</v>
      </c>
      <c r="C33" s="19"/>
      <c r="D33" s="17">
        <f>'Non-Rebalanced Portfolio'!D33</f>
        <v>0</v>
      </c>
      <c r="E33" s="17">
        <f>'Non-Rebalanced Portfolio'!E33</f>
        <v>0</v>
      </c>
      <c r="F33" s="19"/>
      <c r="G33" s="17">
        <f>'Non-Rebalanced Portfolio'!G33</f>
        <v>0</v>
      </c>
      <c r="H33" s="17">
        <f>'Non-Rebalanced Portfolio'!H33</f>
        <v>0</v>
      </c>
      <c r="N33" s="49">
        <f>'4.5% Withdrawals-No Rebalancing'!N33</f>
        <v>0</v>
      </c>
      <c r="O33" s="50">
        <f>'4.5% Withdrawals-No Rebalancing'!O33</f>
        <v>0</v>
      </c>
    </row>
    <row r="36" spans="1:42" x14ac:dyDescent="0.3">
      <c r="A36" s="20" t="s">
        <v>124</v>
      </c>
      <c r="N36" s="20" t="s">
        <v>25</v>
      </c>
      <c r="R36" s="20" t="s">
        <v>164</v>
      </c>
      <c r="AF36" s="20" t="s">
        <v>139</v>
      </c>
    </row>
    <row r="37" spans="1:42"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112</v>
      </c>
      <c r="AP37" s="5" t="s">
        <v>113</v>
      </c>
    </row>
    <row r="38" spans="1:42"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F38" t="s">
        <v>73</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71</v>
      </c>
      <c r="AO38" s="5" t="s">
        <v>113</v>
      </c>
      <c r="AP38" s="5" t="s">
        <v>88</v>
      </c>
    </row>
    <row r="39" spans="1:42" x14ac:dyDescent="0.3">
      <c r="A39" t="s">
        <v>72</v>
      </c>
      <c r="B39" s="2">
        <v>100000</v>
      </c>
      <c r="C39" s="2">
        <v>0</v>
      </c>
      <c r="F39" s="2">
        <v>0</v>
      </c>
      <c r="H39" s="2">
        <v>0</v>
      </c>
      <c r="I39" s="2">
        <f>SUM(B39:H39)</f>
        <v>100000</v>
      </c>
      <c r="N39" s="21"/>
      <c r="R39" t="str">
        <f>A39</f>
        <v>Stating Balance</v>
      </c>
      <c r="S39" s="2">
        <f>B39</f>
        <v>100000</v>
      </c>
      <c r="T39" s="2">
        <f t="shared" si="1"/>
        <v>0</v>
      </c>
      <c r="U39" s="2">
        <f t="shared" si="1"/>
        <v>0</v>
      </c>
      <c r="V39" s="2">
        <f t="shared" si="1"/>
        <v>0</v>
      </c>
      <c r="W39" s="2">
        <f t="shared" si="1"/>
        <v>0</v>
      </c>
      <c r="X39" s="2">
        <f t="shared" si="1"/>
        <v>0</v>
      </c>
      <c r="Y39" s="2">
        <f t="shared" si="1"/>
        <v>0</v>
      </c>
      <c r="Z39" s="2">
        <f t="shared" si="1"/>
        <v>100000</v>
      </c>
      <c r="AD39" s="2"/>
      <c r="AF39" s="21" t="s">
        <v>87</v>
      </c>
      <c r="AG39" s="6">
        <f t="shared" ref="AG39:AH54" si="3">S39/$Z39</f>
        <v>1</v>
      </c>
      <c r="AH39" s="6">
        <f t="shared" si="3"/>
        <v>0</v>
      </c>
      <c r="AI39" s="23">
        <v>0.2</v>
      </c>
      <c r="AJ39" s="23">
        <v>0.1</v>
      </c>
      <c r="AK39" s="6">
        <f t="shared" ref="AK39:AK48" si="4">W39/$Z39</f>
        <v>0</v>
      </c>
      <c r="AL39" s="23">
        <v>0.2</v>
      </c>
      <c r="AM39" s="6">
        <f>Y39/$Z39</f>
        <v>0</v>
      </c>
      <c r="AN39" s="6">
        <f>Z39/$Z39</f>
        <v>1</v>
      </c>
      <c r="AO39" s="24"/>
    </row>
    <row r="40" spans="1:42" x14ac:dyDescent="0.3">
      <c r="A40">
        <f t="shared" ref="A40:A64" si="5">A4</f>
        <v>1988</v>
      </c>
      <c r="B40" s="2">
        <f>B39*(1+(B4/100))</f>
        <v>116219.99999999999</v>
      </c>
      <c r="C40" s="2">
        <f>C39*(1+(C4/100))</f>
        <v>0</v>
      </c>
      <c r="D40" s="2"/>
      <c r="E40" s="2"/>
      <c r="F40" s="2">
        <f>F39*(1+(F4/100))</f>
        <v>0</v>
      </c>
      <c r="G40" s="2"/>
      <c r="H40" s="2">
        <f>H39*(1+(H4/100))</f>
        <v>0</v>
      </c>
      <c r="I40" s="2">
        <f>SUM(B40:H40)</f>
        <v>116219.99999999999</v>
      </c>
      <c r="J40" s="2">
        <f>I40-I39</f>
        <v>16219.999999999985</v>
      </c>
      <c r="K40" s="6">
        <f>(J40/I39)</f>
        <v>0.16219999999999984</v>
      </c>
      <c r="L40" s="7">
        <f>K40+1</f>
        <v>1.1621999999999999</v>
      </c>
      <c r="N40">
        <f>A40</f>
        <v>1988</v>
      </c>
      <c r="O40" s="2">
        <f>I40*O37</f>
        <v>5229.8999999999987</v>
      </c>
      <c r="P40" s="2"/>
      <c r="Q40" s="2"/>
      <c r="R40">
        <f>A40</f>
        <v>1988</v>
      </c>
      <c r="S40" s="2">
        <f>B40-($O40)</f>
        <v>110990.09999999999</v>
      </c>
      <c r="T40" s="2">
        <f>C40</f>
        <v>0</v>
      </c>
      <c r="U40" s="2"/>
      <c r="V40" s="2"/>
      <c r="W40" s="2">
        <f>F40</f>
        <v>0</v>
      </c>
      <c r="X40" s="2"/>
      <c r="Y40" s="2">
        <f>H40</f>
        <v>0</v>
      </c>
      <c r="Z40" s="2">
        <f>SUM(S40:Y40)</f>
        <v>110990.09999999999</v>
      </c>
      <c r="AA40" s="2">
        <f>Z40-Z39</f>
        <v>10990.099999999991</v>
      </c>
      <c r="AB40" s="6">
        <f>(AA40/Z39)</f>
        <v>0.10990099999999992</v>
      </c>
      <c r="AC40" s="7">
        <f>AB40+1</f>
        <v>1.1099009999999998</v>
      </c>
      <c r="AD40" s="2">
        <f>Z40-(I40-O40)</f>
        <v>0</v>
      </c>
      <c r="AF40">
        <f t="shared" ref="AF40:AF64" si="6">A40</f>
        <v>1988</v>
      </c>
      <c r="AG40" s="6">
        <f t="shared" si="3"/>
        <v>1</v>
      </c>
      <c r="AH40" s="6">
        <f t="shared" si="3"/>
        <v>0</v>
      </c>
      <c r="AI40" s="7"/>
      <c r="AJ40" s="7"/>
      <c r="AK40" s="6">
        <f t="shared" si="4"/>
        <v>0</v>
      </c>
      <c r="AL40" s="7"/>
      <c r="AM40" s="6">
        <f t="shared" ref="AM40:AM64" si="7">Y40/$Z40</f>
        <v>0</v>
      </c>
      <c r="AN40" s="6">
        <f>SUM(AG40:AM40)</f>
        <v>1</v>
      </c>
      <c r="AO40" s="7">
        <f>SUM(AG40:AL40)</f>
        <v>1</v>
      </c>
      <c r="AP40" s="7">
        <f>AN40-(AO40+AM40)</f>
        <v>0</v>
      </c>
    </row>
    <row r="41" spans="1:42" x14ac:dyDescent="0.3">
      <c r="A41">
        <f t="shared" si="5"/>
        <v>1989</v>
      </c>
      <c r="B41" s="2">
        <f t="shared" ref="B41:C56" si="8">S40*(1+(B5/100))</f>
        <v>145796.59536000001</v>
      </c>
      <c r="C41" s="2">
        <f t="shared" si="8"/>
        <v>0</v>
      </c>
      <c r="D41" s="2"/>
      <c r="E41" s="2"/>
      <c r="F41" s="2">
        <f t="shared" ref="F41:F48" si="9">W40*(1+(F5/100))</f>
        <v>0</v>
      </c>
      <c r="G41" s="2"/>
      <c r="H41" s="2">
        <f t="shared" ref="H41:H64" si="10">Y40*(1+(H5/100))</f>
        <v>0</v>
      </c>
      <c r="I41" s="2">
        <f t="shared" ref="I41:I64" si="11">SUM(B41:H41)</f>
        <v>145796.59536000001</v>
      </c>
      <c r="J41" s="2">
        <f t="shared" ref="J41:J64" si="12">I41-I40</f>
        <v>29576.595360000021</v>
      </c>
      <c r="K41" s="6">
        <f t="shared" ref="K41:K64" si="13">(J41/I40)</f>
        <v>0.25448800000000021</v>
      </c>
      <c r="L41" s="7">
        <f t="shared" ref="L41:L64" si="14">K41+1</f>
        <v>1.2544880000000003</v>
      </c>
      <c r="N41">
        <f t="shared" ref="N41:N64" si="15">A41</f>
        <v>1989</v>
      </c>
      <c r="O41" s="2">
        <f t="shared" ref="O41:O64" si="16">O40*(1+O5)</f>
        <v>5470.4753999999984</v>
      </c>
      <c r="P41" s="2"/>
      <c r="Q41" s="2"/>
      <c r="R41">
        <f t="shared" ref="R41:R64" si="17">A41</f>
        <v>1989</v>
      </c>
      <c r="S41" s="2">
        <f t="shared" ref="S41:S64" si="18">B41-($O41)</f>
        <v>140326.11996000001</v>
      </c>
      <c r="T41" s="2">
        <f t="shared" ref="T41:T50" si="19">C41</f>
        <v>0</v>
      </c>
      <c r="U41" s="2"/>
      <c r="V41" s="2"/>
      <c r="W41" s="2">
        <f t="shared" ref="W41:W48" si="20">F41</f>
        <v>0</v>
      </c>
      <c r="X41" s="2"/>
      <c r="Y41" s="2">
        <f t="shared" ref="Y41:Y64" si="21">H41</f>
        <v>0</v>
      </c>
      <c r="Z41" s="2">
        <f t="shared" ref="Z41:Z64" si="22">SUM(S41:Y41)</f>
        <v>140326.11996000001</v>
      </c>
      <c r="AA41" s="2">
        <f t="shared" ref="AA41:AA55" si="23">Z41-Z40</f>
        <v>29336.01996000002</v>
      </c>
      <c r="AB41" s="6">
        <f t="shared" ref="AB41:AB55" si="24">(AA41/Z40)</f>
        <v>0.26431204188481694</v>
      </c>
      <c r="AC41" s="7">
        <f t="shared" ref="AC41:AC64" si="25">AB41+1</f>
        <v>1.2643120418848168</v>
      </c>
      <c r="AD41" s="2">
        <f t="shared" ref="AD41:AD64" si="26">Z41-(I41-O41)</f>
        <v>0</v>
      </c>
      <c r="AF41">
        <f t="shared" si="6"/>
        <v>1989</v>
      </c>
      <c r="AG41" s="6">
        <f t="shared" si="3"/>
        <v>1</v>
      </c>
      <c r="AH41" s="6">
        <f t="shared" si="3"/>
        <v>0</v>
      </c>
      <c r="AI41" s="7"/>
      <c r="AJ41" s="7"/>
      <c r="AK41" s="6">
        <f t="shared" si="4"/>
        <v>0</v>
      </c>
      <c r="AL41" s="7"/>
      <c r="AM41" s="6">
        <f t="shared" si="7"/>
        <v>0</v>
      </c>
      <c r="AN41" s="6">
        <f t="shared" ref="AN41:AN64" si="27">SUM(AG41:AM41)</f>
        <v>1</v>
      </c>
      <c r="AO41" s="7">
        <f t="shared" ref="AO41:AO64" si="28">SUM(AG41:AL41)</f>
        <v>1</v>
      </c>
      <c r="AP41" s="7">
        <f t="shared" ref="AP41:AP64" si="29">AN41-(AO41+AM41)</f>
        <v>0</v>
      </c>
    </row>
    <row r="42" spans="1:42" x14ac:dyDescent="0.3">
      <c r="A42">
        <f t="shared" si="5"/>
        <v>1990</v>
      </c>
      <c r="B42" s="2">
        <f t="shared" si="8"/>
        <v>135667.292777328</v>
      </c>
      <c r="C42" s="2">
        <f t="shared" si="8"/>
        <v>0</v>
      </c>
      <c r="D42" s="2"/>
      <c r="E42" s="2"/>
      <c r="F42" s="2">
        <f t="shared" si="9"/>
        <v>0</v>
      </c>
      <c r="G42" s="2"/>
      <c r="H42" s="2">
        <f t="shared" si="10"/>
        <v>0</v>
      </c>
      <c r="I42" s="2">
        <f t="shared" ref="I42:I48" si="30">SUM(B42:H42)</f>
        <v>135667.292777328</v>
      </c>
      <c r="J42" s="2">
        <f t="shared" si="12"/>
        <v>-10129.302582672011</v>
      </c>
      <c r="K42" s="6">
        <f t="shared" si="13"/>
        <v>-6.9475576968452538E-2</v>
      </c>
      <c r="L42" s="7">
        <f t="shared" si="14"/>
        <v>0.93052442303154748</v>
      </c>
      <c r="N42">
        <f t="shared" si="15"/>
        <v>1990</v>
      </c>
      <c r="O42" s="2">
        <f t="shared" si="16"/>
        <v>5815.1153501999979</v>
      </c>
      <c r="P42" s="2"/>
      <c r="Q42" s="2"/>
      <c r="R42">
        <f t="shared" si="17"/>
        <v>1990</v>
      </c>
      <c r="S42" s="2">
        <f t="shared" si="18"/>
        <v>129852.177427128</v>
      </c>
      <c r="T42" s="2">
        <f t="shared" si="19"/>
        <v>0</v>
      </c>
      <c r="U42" s="2"/>
      <c r="V42" s="2"/>
      <c r="W42" s="2">
        <f t="shared" si="20"/>
        <v>0</v>
      </c>
      <c r="X42" s="2"/>
      <c r="Y42" s="2">
        <f t="shared" si="21"/>
        <v>0</v>
      </c>
      <c r="Z42" s="2">
        <f t="shared" si="22"/>
        <v>129852.177427128</v>
      </c>
      <c r="AA42" s="2">
        <f t="shared" si="23"/>
        <v>-10473.94253287201</v>
      </c>
      <c r="AB42" s="6">
        <f t="shared" si="24"/>
        <v>-7.4640006691965896E-2</v>
      </c>
      <c r="AC42" s="7">
        <f t="shared" si="25"/>
        <v>0.92535999330803409</v>
      </c>
      <c r="AD42" s="2">
        <f t="shared" si="26"/>
        <v>0</v>
      </c>
      <c r="AF42">
        <f t="shared" si="6"/>
        <v>1990</v>
      </c>
      <c r="AG42" s="6">
        <f t="shared" si="3"/>
        <v>1</v>
      </c>
      <c r="AH42" s="6">
        <f t="shared" si="3"/>
        <v>0</v>
      </c>
      <c r="AI42" s="7"/>
      <c r="AJ42" s="7"/>
      <c r="AK42" s="6">
        <f t="shared" si="4"/>
        <v>0</v>
      </c>
      <c r="AL42" s="7"/>
      <c r="AM42" s="6">
        <f t="shared" si="7"/>
        <v>0</v>
      </c>
      <c r="AN42" s="6">
        <f t="shared" si="27"/>
        <v>1</v>
      </c>
      <c r="AO42" s="7">
        <f t="shared" si="28"/>
        <v>1</v>
      </c>
      <c r="AP42" s="7">
        <f t="shared" si="29"/>
        <v>0</v>
      </c>
    </row>
    <row r="43" spans="1:42" x14ac:dyDescent="0.3">
      <c r="A43">
        <f t="shared" si="5"/>
        <v>1991</v>
      </c>
      <c r="B43" s="2">
        <f t="shared" si="8"/>
        <v>169093.50544560608</v>
      </c>
      <c r="C43" s="2">
        <f t="shared" si="8"/>
        <v>0</v>
      </c>
      <c r="D43" s="2"/>
      <c r="E43" s="2"/>
      <c r="F43" s="2">
        <f t="shared" si="9"/>
        <v>0</v>
      </c>
      <c r="G43" s="2"/>
      <c r="H43" s="2">
        <f t="shared" si="10"/>
        <v>0</v>
      </c>
      <c r="I43" s="2">
        <f t="shared" si="30"/>
        <v>169093.50544560608</v>
      </c>
      <c r="J43" s="2">
        <f t="shared" si="12"/>
        <v>33426.21266827808</v>
      </c>
      <c r="K43" s="6">
        <f t="shared" si="13"/>
        <v>0.24638372288552141</v>
      </c>
      <c r="L43" s="7">
        <f t="shared" si="14"/>
        <v>1.2463837228855215</v>
      </c>
      <c r="N43">
        <f t="shared" si="15"/>
        <v>1991</v>
      </c>
      <c r="O43" s="2">
        <f t="shared" si="16"/>
        <v>5989.5688107059977</v>
      </c>
      <c r="P43" s="2"/>
      <c r="Q43" s="2"/>
      <c r="R43">
        <f t="shared" si="17"/>
        <v>1991</v>
      </c>
      <c r="S43" s="2">
        <f t="shared" si="18"/>
        <v>163103.93663490008</v>
      </c>
      <c r="T43" s="2">
        <f t="shared" si="19"/>
        <v>0</v>
      </c>
      <c r="U43" s="2"/>
      <c r="V43" s="2"/>
      <c r="W43" s="2">
        <f t="shared" si="20"/>
        <v>0</v>
      </c>
      <c r="X43" s="2"/>
      <c r="Y43" s="2">
        <f t="shared" si="21"/>
        <v>0</v>
      </c>
      <c r="Z43" s="2">
        <f t="shared" si="22"/>
        <v>163103.93663490008</v>
      </c>
      <c r="AA43" s="2">
        <f t="shared" si="23"/>
        <v>33251.759207772076</v>
      </c>
      <c r="AB43" s="6">
        <f t="shared" si="24"/>
        <v>0.25607394397704802</v>
      </c>
      <c r="AC43" s="7">
        <f t="shared" si="25"/>
        <v>1.2560739439770481</v>
      </c>
      <c r="AD43" s="2">
        <f t="shared" si="26"/>
        <v>0</v>
      </c>
      <c r="AF43">
        <f t="shared" si="6"/>
        <v>1991</v>
      </c>
      <c r="AG43" s="6">
        <f t="shared" si="3"/>
        <v>1</v>
      </c>
      <c r="AH43" s="6">
        <f t="shared" si="3"/>
        <v>0</v>
      </c>
      <c r="AI43" s="7"/>
      <c r="AJ43" s="7"/>
      <c r="AK43" s="6">
        <f t="shared" si="4"/>
        <v>0</v>
      </c>
      <c r="AL43" s="7"/>
      <c r="AM43" s="6">
        <f t="shared" si="7"/>
        <v>0</v>
      </c>
      <c r="AN43" s="6">
        <f t="shared" si="27"/>
        <v>1</v>
      </c>
      <c r="AO43" s="7">
        <f t="shared" si="28"/>
        <v>1</v>
      </c>
      <c r="AP43" s="7">
        <f t="shared" si="29"/>
        <v>0</v>
      </c>
    </row>
    <row r="44" spans="1:42" x14ac:dyDescent="0.3">
      <c r="A44">
        <f t="shared" si="5"/>
        <v>1992</v>
      </c>
      <c r="B44" s="2">
        <f t="shared" si="8"/>
        <v>175206.24873320968</v>
      </c>
      <c r="C44" s="2">
        <f t="shared" si="8"/>
        <v>0</v>
      </c>
      <c r="D44" s="2"/>
      <c r="E44" s="2"/>
      <c r="F44" s="2">
        <f t="shared" si="9"/>
        <v>0</v>
      </c>
      <c r="G44" s="2"/>
      <c r="H44" s="2">
        <f t="shared" si="10"/>
        <v>0</v>
      </c>
      <c r="I44" s="2">
        <f t="shared" si="30"/>
        <v>175206.24873320968</v>
      </c>
      <c r="J44" s="2">
        <f t="shared" si="12"/>
        <v>6112.7432876036037</v>
      </c>
      <c r="K44" s="6">
        <f t="shared" si="13"/>
        <v>3.6150077269348165E-2</v>
      </c>
      <c r="L44" s="7">
        <f t="shared" si="14"/>
        <v>1.0361500772693482</v>
      </c>
      <c r="N44">
        <f t="shared" si="15"/>
        <v>1992</v>
      </c>
      <c r="O44" s="2">
        <f t="shared" si="16"/>
        <v>6169.2558750271783</v>
      </c>
      <c r="P44" s="2"/>
      <c r="Q44" s="2"/>
      <c r="R44">
        <f t="shared" si="17"/>
        <v>1992</v>
      </c>
      <c r="S44" s="2">
        <f t="shared" si="18"/>
        <v>169036.99285818249</v>
      </c>
      <c r="T44" s="2">
        <f t="shared" si="19"/>
        <v>0</v>
      </c>
      <c r="U44" s="2"/>
      <c r="V44" s="2"/>
      <c r="W44" s="2">
        <f t="shared" si="20"/>
        <v>0</v>
      </c>
      <c r="X44" s="2"/>
      <c r="Y44" s="2">
        <f t="shared" si="21"/>
        <v>0</v>
      </c>
      <c r="Z44" s="2">
        <f t="shared" si="22"/>
        <v>169036.99285818249</v>
      </c>
      <c r="AA44" s="2">
        <f t="shared" si="23"/>
        <v>5933.0562232824159</v>
      </c>
      <c r="AB44" s="6">
        <f t="shared" si="24"/>
        <v>3.6375922897331797E-2</v>
      </c>
      <c r="AC44" s="7">
        <f t="shared" si="25"/>
        <v>1.0363759228973317</v>
      </c>
      <c r="AD44" s="2">
        <f t="shared" si="26"/>
        <v>0</v>
      </c>
      <c r="AF44">
        <f t="shared" si="6"/>
        <v>1992</v>
      </c>
      <c r="AG44" s="6">
        <f t="shared" si="3"/>
        <v>1</v>
      </c>
      <c r="AH44" s="6">
        <f t="shared" si="3"/>
        <v>0</v>
      </c>
      <c r="AI44" s="7"/>
      <c r="AJ44" s="7"/>
      <c r="AK44" s="6">
        <f t="shared" si="4"/>
        <v>0</v>
      </c>
      <c r="AL44" s="7"/>
      <c r="AM44" s="6">
        <f t="shared" si="7"/>
        <v>0</v>
      </c>
      <c r="AN44" s="6">
        <f t="shared" si="27"/>
        <v>1</v>
      </c>
      <c r="AO44" s="7">
        <f t="shared" si="28"/>
        <v>1</v>
      </c>
      <c r="AP44" s="7">
        <f t="shared" si="29"/>
        <v>0</v>
      </c>
    </row>
    <row r="45" spans="1:42" x14ac:dyDescent="0.3">
      <c r="A45">
        <f t="shared" si="5"/>
        <v>1993</v>
      </c>
      <c r="B45" s="2">
        <f t="shared" si="8"/>
        <v>185754.75145185675</v>
      </c>
      <c r="C45" s="2">
        <f t="shared" si="8"/>
        <v>0</v>
      </c>
      <c r="D45" s="2"/>
      <c r="E45" s="2"/>
      <c r="F45" s="2">
        <f t="shared" si="9"/>
        <v>0</v>
      </c>
      <c r="G45" s="2"/>
      <c r="H45" s="2">
        <f t="shared" si="10"/>
        <v>0</v>
      </c>
      <c r="I45" s="2">
        <f t="shared" si="30"/>
        <v>185754.75145185675</v>
      </c>
      <c r="J45" s="2">
        <f t="shared" si="12"/>
        <v>10548.502718647069</v>
      </c>
      <c r="K45" s="6">
        <f t="shared" si="13"/>
        <v>6.0206201519156434E-2</v>
      </c>
      <c r="L45" s="7">
        <f t="shared" si="14"/>
        <v>1.0602062015191565</v>
      </c>
      <c r="N45">
        <f t="shared" si="15"/>
        <v>1993</v>
      </c>
      <c r="O45" s="2">
        <f t="shared" si="16"/>
        <v>6341.9950395279393</v>
      </c>
      <c r="P45" s="2"/>
      <c r="Q45" s="2"/>
      <c r="R45">
        <f t="shared" si="17"/>
        <v>1993</v>
      </c>
      <c r="S45" s="2">
        <f t="shared" si="18"/>
        <v>179412.7564123288</v>
      </c>
      <c r="T45" s="2">
        <f t="shared" si="19"/>
        <v>0</v>
      </c>
      <c r="U45" s="2"/>
      <c r="V45" s="2"/>
      <c r="W45" s="2">
        <f t="shared" si="20"/>
        <v>0</v>
      </c>
      <c r="X45" s="2"/>
      <c r="Y45" s="2">
        <f t="shared" si="21"/>
        <v>0</v>
      </c>
      <c r="Z45" s="2">
        <f t="shared" si="22"/>
        <v>179412.7564123288</v>
      </c>
      <c r="AA45" s="2">
        <f t="shared" si="23"/>
        <v>10375.76355414631</v>
      </c>
      <c r="AB45" s="6">
        <f t="shared" si="24"/>
        <v>6.1381614631841545E-2</v>
      </c>
      <c r="AC45" s="7">
        <f t="shared" si="25"/>
        <v>1.0613816146318416</v>
      </c>
      <c r="AD45" s="2">
        <f t="shared" si="26"/>
        <v>0</v>
      </c>
      <c r="AF45">
        <f t="shared" si="6"/>
        <v>1993</v>
      </c>
      <c r="AG45" s="6">
        <f t="shared" si="3"/>
        <v>1</v>
      </c>
      <c r="AH45" s="6">
        <f t="shared" si="3"/>
        <v>0</v>
      </c>
      <c r="AI45" s="7"/>
      <c r="AJ45" s="7"/>
      <c r="AK45" s="6">
        <f t="shared" si="4"/>
        <v>0</v>
      </c>
      <c r="AL45" s="7"/>
      <c r="AM45" s="6">
        <f t="shared" si="7"/>
        <v>0</v>
      </c>
      <c r="AN45" s="6">
        <f t="shared" si="27"/>
        <v>1</v>
      </c>
      <c r="AO45" s="7">
        <f t="shared" si="28"/>
        <v>1</v>
      </c>
      <c r="AP45" s="7">
        <f t="shared" si="29"/>
        <v>0</v>
      </c>
    </row>
    <row r="46" spans="1:42" x14ac:dyDescent="0.3">
      <c r="A46">
        <f t="shared" si="5"/>
        <v>1994</v>
      </c>
      <c r="B46" s="2">
        <f t="shared" si="8"/>
        <v>181529.82693799428</v>
      </c>
      <c r="C46" s="2">
        <f t="shared" si="8"/>
        <v>0</v>
      </c>
      <c r="D46" s="2"/>
      <c r="E46" s="2"/>
      <c r="F46" s="2">
        <f t="shared" si="9"/>
        <v>0</v>
      </c>
      <c r="G46" s="2"/>
      <c r="H46" s="2">
        <f t="shared" si="10"/>
        <v>0</v>
      </c>
      <c r="I46" s="2">
        <f t="shared" si="30"/>
        <v>181529.82693799428</v>
      </c>
      <c r="J46" s="2">
        <f t="shared" si="12"/>
        <v>-4224.9245138624683</v>
      </c>
      <c r="K46" s="6">
        <f t="shared" si="13"/>
        <v>-2.2744637651745177E-2</v>
      </c>
      <c r="L46" s="7">
        <f t="shared" si="14"/>
        <v>0.97725536234825483</v>
      </c>
      <c r="N46">
        <f t="shared" si="15"/>
        <v>1994</v>
      </c>
      <c r="O46" s="2">
        <f t="shared" si="16"/>
        <v>6506.886910555666</v>
      </c>
      <c r="P46" s="2"/>
      <c r="Q46" s="2"/>
      <c r="R46">
        <f t="shared" si="17"/>
        <v>1994</v>
      </c>
      <c r="S46" s="2">
        <f t="shared" si="18"/>
        <v>175022.94002743863</v>
      </c>
      <c r="T46" s="2">
        <f t="shared" si="19"/>
        <v>0</v>
      </c>
      <c r="U46" s="2"/>
      <c r="V46" s="2"/>
      <c r="W46" s="2">
        <f t="shared" si="20"/>
        <v>0</v>
      </c>
      <c r="X46" s="2"/>
      <c r="Y46" s="2">
        <f t="shared" si="21"/>
        <v>0</v>
      </c>
      <c r="Z46" s="2">
        <f t="shared" si="22"/>
        <v>175022.94002743863</v>
      </c>
      <c r="AA46" s="2">
        <f t="shared" si="23"/>
        <v>-4389.816384890175</v>
      </c>
      <c r="AB46" s="6">
        <f t="shared" si="24"/>
        <v>-2.4467693784278304E-2</v>
      </c>
      <c r="AC46" s="7">
        <f t="shared" si="25"/>
        <v>0.97553230621572173</v>
      </c>
      <c r="AD46" s="2">
        <f t="shared" si="26"/>
        <v>0</v>
      </c>
      <c r="AF46">
        <f t="shared" si="6"/>
        <v>1994</v>
      </c>
      <c r="AG46" s="6">
        <f t="shared" si="3"/>
        <v>1</v>
      </c>
      <c r="AH46" s="6">
        <f t="shared" si="3"/>
        <v>0</v>
      </c>
      <c r="AI46" s="7"/>
      <c r="AJ46" s="7"/>
      <c r="AK46" s="6">
        <f t="shared" si="4"/>
        <v>0</v>
      </c>
      <c r="AL46" s="7"/>
      <c r="AM46" s="6">
        <f t="shared" si="7"/>
        <v>0</v>
      </c>
      <c r="AN46" s="6">
        <f t="shared" si="27"/>
        <v>1</v>
      </c>
      <c r="AO46" s="7">
        <f t="shared" si="28"/>
        <v>1</v>
      </c>
      <c r="AP46" s="7">
        <f t="shared" si="29"/>
        <v>0</v>
      </c>
    </row>
    <row r="47" spans="1:42" x14ac:dyDescent="0.3">
      <c r="A47">
        <f t="shared" si="5"/>
        <v>1995</v>
      </c>
      <c r="B47" s="2">
        <f t="shared" si="8"/>
        <v>240569.03106771442</v>
      </c>
      <c r="C47" s="2">
        <f t="shared" si="8"/>
        <v>0</v>
      </c>
      <c r="D47" s="2"/>
      <c r="E47" s="2"/>
      <c r="F47" s="2">
        <f t="shared" si="9"/>
        <v>0</v>
      </c>
      <c r="G47" s="2"/>
      <c r="H47" s="2">
        <f t="shared" si="10"/>
        <v>0</v>
      </c>
      <c r="I47" s="2">
        <f t="shared" si="30"/>
        <v>240569.03106771442</v>
      </c>
      <c r="J47" s="2">
        <f t="shared" si="12"/>
        <v>59039.204129720136</v>
      </c>
      <c r="K47" s="6">
        <f t="shared" si="13"/>
        <v>0.32523142408925637</v>
      </c>
      <c r="L47" s="7">
        <f t="shared" si="14"/>
        <v>1.3252314240892564</v>
      </c>
      <c r="N47">
        <f t="shared" si="15"/>
        <v>1995</v>
      </c>
      <c r="O47" s="2">
        <f t="shared" si="16"/>
        <v>6669.5590833195574</v>
      </c>
      <c r="P47" s="2"/>
      <c r="Q47" s="2"/>
      <c r="R47">
        <f t="shared" si="17"/>
        <v>1995</v>
      </c>
      <c r="S47" s="2">
        <f t="shared" si="18"/>
        <v>233899.47198439486</v>
      </c>
      <c r="T47" s="2">
        <f t="shared" si="19"/>
        <v>0</v>
      </c>
      <c r="U47" s="2"/>
      <c r="V47" s="2"/>
      <c r="W47" s="2">
        <f t="shared" si="20"/>
        <v>0</v>
      </c>
      <c r="X47" s="2"/>
      <c r="Y47" s="2">
        <f t="shared" si="21"/>
        <v>0</v>
      </c>
      <c r="Z47" s="2">
        <f t="shared" si="22"/>
        <v>233899.47198439486</v>
      </c>
      <c r="AA47" s="2">
        <f t="shared" si="23"/>
        <v>58876.531956956227</v>
      </c>
      <c r="AB47" s="6">
        <f t="shared" si="24"/>
        <v>0.3363932290688641</v>
      </c>
      <c r="AC47" s="7">
        <f t="shared" si="25"/>
        <v>1.336393229068864</v>
      </c>
      <c r="AD47" s="2">
        <f t="shared" si="26"/>
        <v>0</v>
      </c>
      <c r="AF47">
        <f t="shared" si="6"/>
        <v>1995</v>
      </c>
      <c r="AG47" s="6">
        <f t="shared" si="3"/>
        <v>1</v>
      </c>
      <c r="AH47" s="6">
        <f t="shared" si="3"/>
        <v>0</v>
      </c>
      <c r="AI47" s="7"/>
      <c r="AJ47" s="7"/>
      <c r="AK47" s="6">
        <f t="shared" si="4"/>
        <v>0</v>
      </c>
      <c r="AL47" s="7"/>
      <c r="AM47" s="6">
        <f t="shared" si="7"/>
        <v>0</v>
      </c>
      <c r="AN47" s="6">
        <f t="shared" si="27"/>
        <v>1</v>
      </c>
      <c r="AO47" s="7">
        <f t="shared" si="28"/>
        <v>1</v>
      </c>
      <c r="AP47" s="7">
        <f t="shared" si="29"/>
        <v>0</v>
      </c>
    </row>
    <row r="48" spans="1:42" x14ac:dyDescent="0.3">
      <c r="A48">
        <f t="shared" si="5"/>
        <v>1996</v>
      </c>
      <c r="B48" s="2">
        <f t="shared" si="8"/>
        <v>287415.67117442441</v>
      </c>
      <c r="C48" s="2">
        <f t="shared" si="8"/>
        <v>0</v>
      </c>
      <c r="D48" s="2"/>
      <c r="E48" s="2"/>
      <c r="F48" s="2">
        <f t="shared" si="9"/>
        <v>0</v>
      </c>
      <c r="G48" s="2"/>
      <c r="H48" s="2">
        <f t="shared" si="10"/>
        <v>0</v>
      </c>
      <c r="I48" s="2">
        <f t="shared" si="30"/>
        <v>287415.67117442441</v>
      </c>
      <c r="J48" s="2">
        <f t="shared" si="12"/>
        <v>46846.640106709994</v>
      </c>
      <c r="K48" s="6">
        <f t="shared" si="13"/>
        <v>0.1947326299598546</v>
      </c>
      <c r="L48" s="7">
        <f t="shared" si="14"/>
        <v>1.1947326299598546</v>
      </c>
      <c r="N48">
        <f t="shared" si="15"/>
        <v>1996</v>
      </c>
      <c r="O48" s="2">
        <f t="shared" si="16"/>
        <v>6896.324092152423</v>
      </c>
      <c r="P48" s="2"/>
      <c r="Q48" s="2"/>
      <c r="R48">
        <f t="shared" si="17"/>
        <v>1996</v>
      </c>
      <c r="S48" s="2">
        <f t="shared" si="18"/>
        <v>280519.347082272</v>
      </c>
      <c r="T48" s="2">
        <f t="shared" si="19"/>
        <v>0</v>
      </c>
      <c r="U48" s="2"/>
      <c r="V48" s="2"/>
      <c r="W48" s="2">
        <f t="shared" si="20"/>
        <v>0</v>
      </c>
      <c r="X48" s="2"/>
      <c r="Y48" s="2">
        <f t="shared" si="21"/>
        <v>0</v>
      </c>
      <c r="Z48" s="2">
        <f t="shared" si="22"/>
        <v>280519.347082272</v>
      </c>
      <c r="AA48" s="2">
        <f t="shared" si="23"/>
        <v>46619.875097877142</v>
      </c>
      <c r="AB48" s="6">
        <f t="shared" si="24"/>
        <v>0.19931586293186457</v>
      </c>
      <c r="AC48" s="7">
        <f t="shared" si="25"/>
        <v>1.1993158629318645</v>
      </c>
      <c r="AD48" s="2">
        <f t="shared" si="26"/>
        <v>0</v>
      </c>
      <c r="AF48">
        <f t="shared" si="6"/>
        <v>1996</v>
      </c>
      <c r="AG48" s="6">
        <f t="shared" si="3"/>
        <v>1</v>
      </c>
      <c r="AH48" s="6">
        <f t="shared" si="3"/>
        <v>0</v>
      </c>
      <c r="AI48" s="7"/>
      <c r="AJ48" s="7"/>
      <c r="AK48" s="6">
        <f t="shared" si="4"/>
        <v>0</v>
      </c>
      <c r="AL48" s="6"/>
      <c r="AM48" s="6">
        <f t="shared" si="7"/>
        <v>0</v>
      </c>
      <c r="AN48" s="6">
        <f t="shared" si="27"/>
        <v>1</v>
      </c>
      <c r="AO48" s="7">
        <f t="shared" si="28"/>
        <v>1</v>
      </c>
      <c r="AP48" s="7">
        <f t="shared" si="29"/>
        <v>0</v>
      </c>
    </row>
    <row r="49" spans="1:42" x14ac:dyDescent="0.3">
      <c r="A49">
        <f t="shared" si="5"/>
        <v>1997</v>
      </c>
      <c r="B49" s="2">
        <f t="shared" si="8"/>
        <v>373623.71837887808</v>
      </c>
      <c r="C49" s="2">
        <f t="shared" si="8"/>
        <v>0</v>
      </c>
      <c r="D49" s="2"/>
      <c r="E49" s="2"/>
      <c r="F49" s="2"/>
      <c r="G49" s="2">
        <f>W48*(1+(G13/100))</f>
        <v>0</v>
      </c>
      <c r="H49" s="2">
        <f t="shared" si="10"/>
        <v>0</v>
      </c>
      <c r="I49" s="2">
        <f t="shared" si="11"/>
        <v>373623.71837887808</v>
      </c>
      <c r="J49" s="2">
        <f>I49-I48</f>
        <v>86208.047204453673</v>
      </c>
      <c r="K49" s="6">
        <f>(J49/I48)</f>
        <v>0.29994205553300002</v>
      </c>
      <c r="L49" s="7">
        <f t="shared" si="14"/>
        <v>1.2999420555330001</v>
      </c>
      <c r="N49">
        <f t="shared" si="15"/>
        <v>1997</v>
      </c>
      <c r="O49" s="2">
        <f t="shared" si="16"/>
        <v>7013.5616017190132</v>
      </c>
      <c r="P49" s="2"/>
      <c r="Q49" s="2"/>
      <c r="R49">
        <f t="shared" si="17"/>
        <v>1997</v>
      </c>
      <c r="S49" s="2">
        <f t="shared" si="18"/>
        <v>366610.15677715908</v>
      </c>
      <c r="T49" s="2">
        <f t="shared" si="19"/>
        <v>0</v>
      </c>
      <c r="U49" s="2"/>
      <c r="V49" s="2"/>
      <c r="W49" s="2"/>
      <c r="X49" s="2">
        <f>G49</f>
        <v>0</v>
      </c>
      <c r="Y49" s="2">
        <f t="shared" si="21"/>
        <v>0</v>
      </c>
      <c r="Z49" s="2">
        <f t="shared" si="22"/>
        <v>366610.15677715908</v>
      </c>
      <c r="AA49" s="2">
        <f>Z49-Z48</f>
        <v>86090.809694887081</v>
      </c>
      <c r="AB49" s="6">
        <f>(AA49/Z48)</f>
        <v>0.30689793980462238</v>
      </c>
      <c r="AC49" s="7">
        <f t="shared" si="25"/>
        <v>1.3068979398046223</v>
      </c>
      <c r="AD49" s="2">
        <f t="shared" si="26"/>
        <v>0</v>
      </c>
      <c r="AF49">
        <f t="shared" si="6"/>
        <v>1997</v>
      </c>
      <c r="AG49" s="6">
        <f t="shared" si="3"/>
        <v>1</v>
      </c>
      <c r="AH49" s="6">
        <f t="shared" si="3"/>
        <v>0</v>
      </c>
      <c r="AI49" s="7"/>
      <c r="AJ49" s="7"/>
      <c r="AK49" s="6"/>
      <c r="AL49" s="6">
        <f t="shared" ref="AL49:AL64" si="31">X49/$Z49</f>
        <v>0</v>
      </c>
      <c r="AM49" s="6">
        <f t="shared" si="7"/>
        <v>0</v>
      </c>
      <c r="AN49" s="6">
        <f t="shared" si="27"/>
        <v>1</v>
      </c>
      <c r="AO49" s="7">
        <f t="shared" si="28"/>
        <v>1</v>
      </c>
      <c r="AP49" s="7">
        <f t="shared" si="29"/>
        <v>0</v>
      </c>
    </row>
    <row r="50" spans="1:42" x14ac:dyDescent="0.3">
      <c r="A50">
        <f t="shared" si="5"/>
        <v>1998</v>
      </c>
      <c r="B50" s="2">
        <f t="shared" si="8"/>
        <v>471680.62770949287</v>
      </c>
      <c r="C50" s="2">
        <f t="shared" si="8"/>
        <v>0</v>
      </c>
      <c r="D50" s="2"/>
      <c r="E50" s="2"/>
      <c r="F50" s="2"/>
      <c r="G50" s="2">
        <f t="shared" ref="G50:G64" si="32">X49*(1+(G14/100))</f>
        <v>0</v>
      </c>
      <c r="H50" s="2">
        <f t="shared" si="10"/>
        <v>0</v>
      </c>
      <c r="I50" s="2">
        <f t="shared" si="11"/>
        <v>471680.62770949287</v>
      </c>
      <c r="J50" s="2">
        <f>I50-I49</f>
        <v>98056.909330614784</v>
      </c>
      <c r="K50" s="6">
        <f>(J50/I49)</f>
        <v>0.26244829893582633</v>
      </c>
      <c r="L50" s="7">
        <f t="shared" si="14"/>
        <v>1.2624482989358263</v>
      </c>
      <c r="N50">
        <f t="shared" si="15"/>
        <v>1998</v>
      </c>
      <c r="O50" s="2">
        <f t="shared" si="16"/>
        <v>7125.7785873465173</v>
      </c>
      <c r="P50" s="2"/>
      <c r="Q50" s="2"/>
      <c r="R50">
        <f t="shared" si="17"/>
        <v>1998</v>
      </c>
      <c r="S50" s="2">
        <f t="shared" si="18"/>
        <v>464554.84912214638</v>
      </c>
      <c r="T50" s="2">
        <f t="shared" si="19"/>
        <v>0</v>
      </c>
      <c r="U50" s="2"/>
      <c r="V50" s="2"/>
      <c r="W50" s="2"/>
      <c r="X50" s="2">
        <f t="shared" ref="X50:X64" si="33">G50</f>
        <v>0</v>
      </c>
      <c r="Y50" s="2">
        <f t="shared" si="21"/>
        <v>0</v>
      </c>
      <c r="Z50" s="2">
        <f t="shared" si="22"/>
        <v>464554.84912214638</v>
      </c>
      <c r="AA50" s="2">
        <f>Z50-Z49</f>
        <v>97944.692344987299</v>
      </c>
      <c r="AB50" s="6">
        <f>(AA50/Z49)</f>
        <v>0.2671630628185846</v>
      </c>
      <c r="AC50" s="7">
        <f t="shared" si="25"/>
        <v>1.2671630628185846</v>
      </c>
      <c r="AD50" s="2">
        <f t="shared" si="26"/>
        <v>0</v>
      </c>
      <c r="AF50">
        <f t="shared" si="6"/>
        <v>1998</v>
      </c>
      <c r="AG50" s="6">
        <f t="shared" si="3"/>
        <v>1</v>
      </c>
      <c r="AH50" s="6">
        <f t="shared" si="3"/>
        <v>0</v>
      </c>
      <c r="AI50" s="7"/>
      <c r="AJ50" s="7"/>
      <c r="AK50" s="7"/>
      <c r="AL50" s="6">
        <f t="shared" si="31"/>
        <v>0</v>
      </c>
      <c r="AM50" s="6">
        <f t="shared" si="7"/>
        <v>0</v>
      </c>
      <c r="AN50" s="6">
        <f t="shared" si="27"/>
        <v>1</v>
      </c>
      <c r="AO50" s="7">
        <f t="shared" si="28"/>
        <v>1</v>
      </c>
      <c r="AP50" s="7">
        <f t="shared" si="29"/>
        <v>0</v>
      </c>
    </row>
    <row r="51" spans="1:42" x14ac:dyDescent="0.3">
      <c r="A51">
        <f t="shared" si="5"/>
        <v>1999</v>
      </c>
      <c r="B51" s="2">
        <f t="shared" si="8"/>
        <v>562436.55583218264</v>
      </c>
      <c r="C51" s="2"/>
      <c r="D51" s="2">
        <f>($T50*0.67)*(1+(D15/100))</f>
        <v>0</v>
      </c>
      <c r="E51" s="2">
        <f>($T50*0.33)*(1+(E15/100))</f>
        <v>0</v>
      </c>
      <c r="F51" s="2"/>
      <c r="G51" s="2">
        <f t="shared" si="32"/>
        <v>0</v>
      </c>
      <c r="H51" s="2">
        <f t="shared" si="10"/>
        <v>0</v>
      </c>
      <c r="I51" s="2">
        <f t="shared" si="11"/>
        <v>562436.55583218264</v>
      </c>
      <c r="J51" s="2">
        <f t="shared" si="12"/>
        <v>90755.928122689773</v>
      </c>
      <c r="K51" s="6">
        <f t="shared" si="13"/>
        <v>0.19240970010450834</v>
      </c>
      <c r="L51" s="7">
        <f t="shared" si="14"/>
        <v>1.1924097001045084</v>
      </c>
      <c r="N51">
        <f t="shared" si="15"/>
        <v>1999</v>
      </c>
      <c r="O51" s="2">
        <f t="shared" si="16"/>
        <v>7318.1746092048725</v>
      </c>
      <c r="P51" s="2"/>
      <c r="Q51" s="2"/>
      <c r="R51">
        <f t="shared" si="17"/>
        <v>1999</v>
      </c>
      <c r="S51" s="2">
        <f t="shared" si="18"/>
        <v>555118.38122297777</v>
      </c>
      <c r="T51" s="2"/>
      <c r="U51" s="2">
        <f>D51</f>
        <v>0</v>
      </c>
      <c r="V51" s="2">
        <f>E51</f>
        <v>0</v>
      </c>
      <c r="W51" s="2"/>
      <c r="X51" s="2">
        <f t="shared" si="33"/>
        <v>0</v>
      </c>
      <c r="Y51" s="2">
        <f t="shared" si="21"/>
        <v>0</v>
      </c>
      <c r="Z51" s="2">
        <f t="shared" si="22"/>
        <v>555118.38122297777</v>
      </c>
      <c r="AA51" s="2">
        <f t="shared" si="23"/>
        <v>90563.532100831391</v>
      </c>
      <c r="AB51" s="6">
        <f t="shared" si="24"/>
        <v>0.19494690943807011</v>
      </c>
      <c r="AC51" s="7">
        <f t="shared" si="25"/>
        <v>1.19494690943807</v>
      </c>
      <c r="AD51" s="2">
        <f t="shared" si="26"/>
        <v>0</v>
      </c>
      <c r="AF51">
        <f t="shared" si="6"/>
        <v>1999</v>
      </c>
      <c r="AG51" s="6">
        <f t="shared" si="3"/>
        <v>1</v>
      </c>
      <c r="AH51" s="7"/>
      <c r="AI51" s="6">
        <f>U51/$Z51</f>
        <v>0</v>
      </c>
      <c r="AJ51" s="6">
        <f>V51/$Z51</f>
        <v>0</v>
      </c>
      <c r="AK51" s="7"/>
      <c r="AL51" s="6">
        <f t="shared" si="31"/>
        <v>0</v>
      </c>
      <c r="AM51" s="6">
        <f t="shared" si="7"/>
        <v>0</v>
      </c>
      <c r="AN51" s="6">
        <f t="shared" si="27"/>
        <v>1</v>
      </c>
      <c r="AO51" s="7">
        <f t="shared" si="28"/>
        <v>1</v>
      </c>
      <c r="AP51" s="7">
        <f t="shared" si="29"/>
        <v>0</v>
      </c>
    </row>
    <row r="52" spans="1:42" x14ac:dyDescent="0.3">
      <c r="A52">
        <f t="shared" si="5"/>
        <v>2000</v>
      </c>
      <c r="B52" s="2">
        <f t="shared" si="8"/>
        <v>504824.65588417597</v>
      </c>
      <c r="C52" s="2"/>
      <c r="D52" s="2">
        <f t="shared" ref="D52:E64" si="34">U51*(1+(D16/100))</f>
        <v>0</v>
      </c>
      <c r="E52" s="2">
        <f t="shared" si="34"/>
        <v>0</v>
      </c>
      <c r="F52" s="2"/>
      <c r="G52" s="2">
        <f t="shared" si="32"/>
        <v>0</v>
      </c>
      <c r="H52" s="2">
        <f t="shared" si="10"/>
        <v>0</v>
      </c>
      <c r="I52" s="2">
        <f t="shared" si="11"/>
        <v>504824.65588417597</v>
      </c>
      <c r="J52" s="2">
        <f t="shared" si="12"/>
        <v>-57611.89994800667</v>
      </c>
      <c r="K52" s="6">
        <f t="shared" si="13"/>
        <v>-0.10243270881062122</v>
      </c>
      <c r="L52" s="7">
        <f t="shared" si="14"/>
        <v>0.89756729118937884</v>
      </c>
      <c r="N52">
        <f t="shared" si="15"/>
        <v>2000</v>
      </c>
      <c r="O52" s="2">
        <f t="shared" si="16"/>
        <v>7566.9925459178385</v>
      </c>
      <c r="P52" s="2"/>
      <c r="Q52" s="2"/>
      <c r="R52">
        <f t="shared" si="17"/>
        <v>2000</v>
      </c>
      <c r="S52" s="2">
        <f t="shared" si="18"/>
        <v>497257.66333825811</v>
      </c>
      <c r="T52" s="2"/>
      <c r="U52" s="2">
        <f t="shared" ref="U52:U64" si="35">D52</f>
        <v>0</v>
      </c>
      <c r="V52" s="2">
        <f t="shared" ref="V52:V64" si="36">E52</f>
        <v>0</v>
      </c>
      <c r="W52" s="2"/>
      <c r="X52" s="2">
        <f t="shared" si="33"/>
        <v>0</v>
      </c>
      <c r="Y52" s="2">
        <f t="shared" si="21"/>
        <v>0</v>
      </c>
      <c r="Z52" s="2">
        <f t="shared" si="22"/>
        <v>497257.66333825811</v>
      </c>
      <c r="AA52" s="2">
        <f t="shared" si="23"/>
        <v>-57860.717884719663</v>
      </c>
      <c r="AB52" s="6">
        <f t="shared" si="24"/>
        <v>-0.10423131325114308</v>
      </c>
      <c r="AC52" s="7">
        <f t="shared" si="25"/>
        <v>0.8957686867488569</v>
      </c>
      <c r="AD52" s="2">
        <f t="shared" si="26"/>
        <v>0</v>
      </c>
      <c r="AF52">
        <f t="shared" si="6"/>
        <v>2000</v>
      </c>
      <c r="AG52" s="6">
        <f t="shared" si="3"/>
        <v>1</v>
      </c>
      <c r="AH52" s="7"/>
      <c r="AI52" s="6">
        <f t="shared" ref="AI52:AJ64" si="37">U52/$Z52</f>
        <v>0</v>
      </c>
      <c r="AJ52" s="6">
        <f t="shared" si="37"/>
        <v>0</v>
      </c>
      <c r="AK52" s="7"/>
      <c r="AL52" s="6">
        <f t="shared" si="31"/>
        <v>0</v>
      </c>
      <c r="AM52" s="6">
        <f t="shared" si="7"/>
        <v>0</v>
      </c>
      <c r="AN52" s="6">
        <f t="shared" si="27"/>
        <v>1</v>
      </c>
      <c r="AO52" s="7">
        <f t="shared" si="28"/>
        <v>1</v>
      </c>
      <c r="AP52" s="7">
        <f t="shared" si="29"/>
        <v>0</v>
      </c>
    </row>
    <row r="53" spans="1:42" x14ac:dyDescent="0.3">
      <c r="A53">
        <f t="shared" si="5"/>
        <v>2001</v>
      </c>
      <c r="B53" s="2">
        <f t="shared" si="8"/>
        <v>437487.29220499948</v>
      </c>
      <c r="C53" s="2"/>
      <c r="D53" s="2">
        <f t="shared" si="34"/>
        <v>0</v>
      </c>
      <c r="E53" s="2">
        <f t="shared" si="34"/>
        <v>0</v>
      </c>
      <c r="F53" s="2"/>
      <c r="G53" s="2">
        <f t="shared" si="32"/>
        <v>0</v>
      </c>
      <c r="H53" s="2">
        <f t="shared" si="10"/>
        <v>0</v>
      </c>
      <c r="I53" s="2">
        <f t="shared" si="11"/>
        <v>437487.29220499948</v>
      </c>
      <c r="J53" s="2">
        <f t="shared" si="12"/>
        <v>-67337.363679176487</v>
      </c>
      <c r="K53" s="6">
        <f t="shared" si="13"/>
        <v>-0.1333876285444861</v>
      </c>
      <c r="L53" s="7">
        <f t="shared" si="14"/>
        <v>0.86661237145551384</v>
      </c>
      <c r="N53">
        <f t="shared" si="15"/>
        <v>2001</v>
      </c>
      <c r="O53" s="2">
        <f t="shared" si="16"/>
        <v>7688.0644266525242</v>
      </c>
      <c r="P53" s="2"/>
      <c r="Q53" s="2"/>
      <c r="R53">
        <f t="shared" si="17"/>
        <v>2001</v>
      </c>
      <c r="S53" s="2">
        <f t="shared" si="18"/>
        <v>429799.22777834698</v>
      </c>
      <c r="T53" s="2"/>
      <c r="U53" s="2">
        <f t="shared" si="35"/>
        <v>0</v>
      </c>
      <c r="V53" s="2">
        <f t="shared" si="36"/>
        <v>0</v>
      </c>
      <c r="W53" s="2"/>
      <c r="X53" s="2">
        <f t="shared" si="33"/>
        <v>0</v>
      </c>
      <c r="Y53" s="2">
        <f t="shared" si="21"/>
        <v>0</v>
      </c>
      <c r="Z53" s="2">
        <f t="shared" si="22"/>
        <v>429799.22777834698</v>
      </c>
      <c r="AA53" s="2">
        <f t="shared" si="23"/>
        <v>-67458.43555991113</v>
      </c>
      <c r="AB53" s="6">
        <f t="shared" si="24"/>
        <v>-0.13566092698710752</v>
      </c>
      <c r="AC53" s="7">
        <f t="shared" si="25"/>
        <v>0.86433907301289248</v>
      </c>
      <c r="AD53" s="2">
        <f t="shared" si="26"/>
        <v>0</v>
      </c>
      <c r="AF53">
        <f t="shared" si="6"/>
        <v>2001</v>
      </c>
      <c r="AG53" s="6">
        <f t="shared" si="3"/>
        <v>1</v>
      </c>
      <c r="AH53" s="7"/>
      <c r="AI53" s="6">
        <f t="shared" si="37"/>
        <v>0</v>
      </c>
      <c r="AJ53" s="6">
        <f t="shared" si="37"/>
        <v>0</v>
      </c>
      <c r="AK53" s="7"/>
      <c r="AL53" s="6">
        <f t="shared" si="31"/>
        <v>0</v>
      </c>
      <c r="AM53" s="6">
        <f t="shared" si="7"/>
        <v>0</v>
      </c>
      <c r="AN53" s="6">
        <f t="shared" si="27"/>
        <v>1</v>
      </c>
      <c r="AO53" s="7">
        <f t="shared" si="28"/>
        <v>1</v>
      </c>
      <c r="AP53" s="7">
        <f t="shared" si="29"/>
        <v>0</v>
      </c>
    </row>
    <row r="54" spans="1:42" x14ac:dyDescent="0.3">
      <c r="A54">
        <f t="shared" si="5"/>
        <v>2002</v>
      </c>
      <c r="B54" s="2">
        <f t="shared" si="8"/>
        <v>334598.69882544311</v>
      </c>
      <c r="C54" s="2"/>
      <c r="D54" s="2">
        <f t="shared" si="34"/>
        <v>0</v>
      </c>
      <c r="E54" s="2">
        <f t="shared" si="34"/>
        <v>0</v>
      </c>
      <c r="F54" s="2"/>
      <c r="G54" s="2">
        <f t="shared" si="32"/>
        <v>0</v>
      </c>
      <c r="H54" s="2">
        <f t="shared" si="10"/>
        <v>0</v>
      </c>
      <c r="I54" s="2">
        <f t="shared" si="11"/>
        <v>334598.69882544311</v>
      </c>
      <c r="J54" s="2">
        <f t="shared" si="12"/>
        <v>-102888.59337955638</v>
      </c>
      <c r="K54" s="6">
        <f t="shared" si="13"/>
        <v>-0.23518075887640741</v>
      </c>
      <c r="L54" s="7">
        <f t="shared" si="14"/>
        <v>0.76481924112359256</v>
      </c>
      <c r="N54">
        <f t="shared" si="15"/>
        <v>2002</v>
      </c>
      <c r="O54" s="2">
        <f t="shared" si="16"/>
        <v>7880.2660373188364</v>
      </c>
      <c r="P54" s="2"/>
      <c r="Q54" s="2"/>
      <c r="R54">
        <f t="shared" si="17"/>
        <v>2002</v>
      </c>
      <c r="S54" s="2">
        <f t="shared" si="18"/>
        <v>326718.43278812425</v>
      </c>
      <c r="T54" s="2"/>
      <c r="U54" s="2">
        <f t="shared" si="35"/>
        <v>0</v>
      </c>
      <c r="V54" s="2">
        <f t="shared" si="36"/>
        <v>0</v>
      </c>
      <c r="W54" s="2"/>
      <c r="X54" s="2">
        <f t="shared" si="33"/>
        <v>0</v>
      </c>
      <c r="Y54" s="2">
        <f t="shared" si="21"/>
        <v>0</v>
      </c>
      <c r="Z54" s="2">
        <f t="shared" si="22"/>
        <v>326718.43278812425</v>
      </c>
      <c r="AA54" s="2">
        <f t="shared" si="23"/>
        <v>-103080.79499022273</v>
      </c>
      <c r="AB54" s="6">
        <f t="shared" si="24"/>
        <v>-0.23983476080925586</v>
      </c>
      <c r="AC54" s="7">
        <f t="shared" si="25"/>
        <v>0.76016523919074408</v>
      </c>
      <c r="AD54" s="2">
        <f t="shared" si="26"/>
        <v>0</v>
      </c>
      <c r="AF54">
        <f t="shared" si="6"/>
        <v>2002</v>
      </c>
      <c r="AG54" s="6">
        <f t="shared" si="3"/>
        <v>1</v>
      </c>
      <c r="AH54" s="7"/>
      <c r="AI54" s="6">
        <f t="shared" si="37"/>
        <v>0</v>
      </c>
      <c r="AJ54" s="6">
        <f t="shared" si="37"/>
        <v>0</v>
      </c>
      <c r="AK54" s="7"/>
      <c r="AL54" s="6">
        <f t="shared" si="31"/>
        <v>0</v>
      </c>
      <c r="AM54" s="6">
        <f t="shared" si="7"/>
        <v>0</v>
      </c>
      <c r="AN54" s="6">
        <f t="shared" si="27"/>
        <v>1</v>
      </c>
      <c r="AO54" s="7">
        <f t="shared" si="28"/>
        <v>1</v>
      </c>
      <c r="AP54" s="7">
        <f t="shared" si="29"/>
        <v>0</v>
      </c>
    </row>
    <row r="55" spans="1:42" x14ac:dyDescent="0.3">
      <c r="A55">
        <f t="shared" si="5"/>
        <v>2003</v>
      </c>
      <c r="B55" s="2">
        <f t="shared" si="8"/>
        <v>419833.18613273965</v>
      </c>
      <c r="C55" s="2"/>
      <c r="D55" s="2">
        <f t="shared" si="34"/>
        <v>0</v>
      </c>
      <c r="E55" s="2">
        <f t="shared" si="34"/>
        <v>0</v>
      </c>
      <c r="F55" s="2"/>
      <c r="G55" s="2">
        <f t="shared" si="32"/>
        <v>0</v>
      </c>
      <c r="H55" s="2">
        <f t="shared" si="10"/>
        <v>0</v>
      </c>
      <c r="I55" s="2">
        <f t="shared" si="11"/>
        <v>419833.18613273965</v>
      </c>
      <c r="J55" s="2">
        <f t="shared" si="12"/>
        <v>85234.487307296542</v>
      </c>
      <c r="K55" s="6">
        <f t="shared" si="13"/>
        <v>0.25473645775222381</v>
      </c>
      <c r="L55" s="7">
        <f t="shared" si="14"/>
        <v>1.2547364577522238</v>
      </c>
      <c r="N55">
        <f t="shared" si="15"/>
        <v>2003</v>
      </c>
      <c r="O55" s="2">
        <f t="shared" si="16"/>
        <v>8037.8713580652129</v>
      </c>
      <c r="P55" s="2"/>
      <c r="Q55" s="2"/>
      <c r="R55">
        <f t="shared" si="17"/>
        <v>2003</v>
      </c>
      <c r="S55" s="2">
        <f t="shared" si="18"/>
        <v>411795.31477467442</v>
      </c>
      <c r="T55" s="2"/>
      <c r="U55" s="2">
        <f t="shared" si="35"/>
        <v>0</v>
      </c>
      <c r="V55" s="2">
        <f t="shared" si="36"/>
        <v>0</v>
      </c>
      <c r="W55" s="2"/>
      <c r="X55" s="2">
        <f t="shared" si="33"/>
        <v>0</v>
      </c>
      <c r="Y55" s="2">
        <f t="shared" si="21"/>
        <v>0</v>
      </c>
      <c r="Z55" s="2">
        <f t="shared" si="22"/>
        <v>411795.31477467442</v>
      </c>
      <c r="AA55" s="2">
        <f t="shared" si="23"/>
        <v>85076.881986550172</v>
      </c>
      <c r="AB55" s="6">
        <f t="shared" si="24"/>
        <v>0.26039816994874676</v>
      </c>
      <c r="AC55" s="7">
        <f t="shared" si="25"/>
        <v>1.2603981699487468</v>
      </c>
      <c r="AD55" s="2">
        <f t="shared" si="26"/>
        <v>0</v>
      </c>
      <c r="AF55">
        <f t="shared" si="6"/>
        <v>2003</v>
      </c>
      <c r="AG55" s="6">
        <f t="shared" ref="AG55:AG64" si="38">S55/$Z55</f>
        <v>1</v>
      </c>
      <c r="AH55" s="7"/>
      <c r="AI55" s="6">
        <f t="shared" si="37"/>
        <v>0</v>
      </c>
      <c r="AJ55" s="6">
        <f t="shared" si="37"/>
        <v>0</v>
      </c>
      <c r="AK55" s="7"/>
      <c r="AL55" s="6">
        <f t="shared" si="31"/>
        <v>0</v>
      </c>
      <c r="AM55" s="6">
        <f t="shared" si="7"/>
        <v>0</v>
      </c>
      <c r="AN55" s="6">
        <f t="shared" si="27"/>
        <v>1</v>
      </c>
      <c r="AO55" s="7">
        <f t="shared" si="28"/>
        <v>1</v>
      </c>
      <c r="AP55" s="7">
        <f t="shared" si="29"/>
        <v>0</v>
      </c>
    </row>
    <row r="56" spans="1:42" x14ac:dyDescent="0.3">
      <c r="A56">
        <f t="shared" si="5"/>
        <v>2004</v>
      </c>
      <c r="B56" s="2">
        <f t="shared" si="8"/>
        <v>456022.13158147444</v>
      </c>
      <c r="C56" s="2"/>
      <c r="D56" s="2">
        <f t="shared" si="34"/>
        <v>0</v>
      </c>
      <c r="E56" s="2">
        <f t="shared" si="34"/>
        <v>0</v>
      </c>
      <c r="F56" s="2"/>
      <c r="G56" s="2">
        <f t="shared" si="32"/>
        <v>0</v>
      </c>
      <c r="H56" s="2">
        <f t="shared" si="10"/>
        <v>0</v>
      </c>
      <c r="I56" s="2">
        <f t="shared" si="11"/>
        <v>456022.13158147444</v>
      </c>
      <c r="J56" s="2">
        <f>I56-I55</f>
        <v>36188.945448734798</v>
      </c>
      <c r="K56" s="6">
        <f>(J56/I55)</f>
        <v>8.6198391751939427E-2</v>
      </c>
      <c r="L56" s="7">
        <f t="shared" si="14"/>
        <v>1.0861983917519393</v>
      </c>
      <c r="N56">
        <f t="shared" si="15"/>
        <v>2004</v>
      </c>
      <c r="O56" s="2">
        <f t="shared" si="16"/>
        <v>8303.1211128813648</v>
      </c>
      <c r="P56" s="2"/>
      <c r="Q56" s="2"/>
      <c r="R56">
        <f t="shared" si="17"/>
        <v>2004</v>
      </c>
      <c r="S56" s="2">
        <f t="shared" si="18"/>
        <v>447719.0104685931</v>
      </c>
      <c r="T56" s="2"/>
      <c r="U56" s="2">
        <f t="shared" si="35"/>
        <v>0</v>
      </c>
      <c r="V56" s="2">
        <f t="shared" si="36"/>
        <v>0</v>
      </c>
      <c r="W56" s="2"/>
      <c r="X56" s="2">
        <f t="shared" si="33"/>
        <v>0</v>
      </c>
      <c r="Y56" s="2">
        <f t="shared" si="21"/>
        <v>0</v>
      </c>
      <c r="Z56" s="2">
        <f t="shared" si="22"/>
        <v>447719.0104685931</v>
      </c>
      <c r="AA56" s="2">
        <f>Z56-Z55</f>
        <v>35923.695693918678</v>
      </c>
      <c r="AB56" s="6">
        <f>(AA56/Z55)</f>
        <v>8.7236776148304052E-2</v>
      </c>
      <c r="AC56" s="7">
        <f t="shared" si="25"/>
        <v>1.0872367761483042</v>
      </c>
      <c r="AD56" s="2">
        <f t="shared" si="26"/>
        <v>0</v>
      </c>
      <c r="AF56">
        <f t="shared" si="6"/>
        <v>2004</v>
      </c>
      <c r="AG56" s="6">
        <f t="shared" si="38"/>
        <v>1</v>
      </c>
      <c r="AH56" s="7"/>
      <c r="AI56" s="6">
        <f t="shared" si="37"/>
        <v>0</v>
      </c>
      <c r="AJ56" s="6">
        <f t="shared" si="37"/>
        <v>0</v>
      </c>
      <c r="AK56" s="7"/>
      <c r="AL56" s="6">
        <f t="shared" si="31"/>
        <v>0</v>
      </c>
      <c r="AM56" s="6">
        <f t="shared" si="7"/>
        <v>0</v>
      </c>
      <c r="AN56" s="6">
        <f t="shared" si="27"/>
        <v>1</v>
      </c>
      <c r="AO56" s="7">
        <f t="shared" si="28"/>
        <v>1</v>
      </c>
      <c r="AP56" s="7">
        <f t="shared" si="29"/>
        <v>0</v>
      </c>
    </row>
    <row r="57" spans="1:42" x14ac:dyDescent="0.3">
      <c r="A57">
        <f t="shared" si="5"/>
        <v>2005</v>
      </c>
      <c r="B57" s="2">
        <f t="shared" ref="B57:B64" si="39">S56*(1+(B21/100))</f>
        <v>469075.20726794505</v>
      </c>
      <c r="C57" s="2"/>
      <c r="D57" s="2">
        <f t="shared" si="34"/>
        <v>0</v>
      </c>
      <c r="E57" s="2">
        <f t="shared" si="34"/>
        <v>0</v>
      </c>
      <c r="F57" s="2"/>
      <c r="G57" s="2">
        <f t="shared" si="32"/>
        <v>0</v>
      </c>
      <c r="H57" s="2">
        <f t="shared" si="10"/>
        <v>0</v>
      </c>
      <c r="I57" s="2">
        <f t="shared" si="11"/>
        <v>469075.20726794505</v>
      </c>
      <c r="J57" s="2">
        <f t="shared" si="12"/>
        <v>13053.075686470605</v>
      </c>
      <c r="K57" s="6">
        <f t="shared" si="13"/>
        <v>2.8623776747858341E-2</v>
      </c>
      <c r="L57" s="7">
        <f t="shared" si="14"/>
        <v>1.0286237767478583</v>
      </c>
      <c r="N57">
        <f t="shared" si="15"/>
        <v>2005</v>
      </c>
      <c r="O57" s="2">
        <f t="shared" si="16"/>
        <v>8577.1241096064496</v>
      </c>
      <c r="P57" s="2"/>
      <c r="Q57" s="2"/>
      <c r="R57">
        <f t="shared" si="17"/>
        <v>2005</v>
      </c>
      <c r="S57" s="2">
        <f t="shared" si="18"/>
        <v>460498.08315833862</v>
      </c>
      <c r="T57" s="2"/>
      <c r="U57" s="2">
        <f t="shared" si="35"/>
        <v>0</v>
      </c>
      <c r="V57" s="2">
        <f t="shared" si="36"/>
        <v>0</v>
      </c>
      <c r="W57" s="2"/>
      <c r="X57" s="2">
        <f t="shared" si="33"/>
        <v>0</v>
      </c>
      <c r="Y57" s="2">
        <f t="shared" si="21"/>
        <v>0</v>
      </c>
      <c r="Z57" s="2">
        <f t="shared" si="22"/>
        <v>460498.08315833862</v>
      </c>
      <c r="AA57" s="2">
        <f t="shared" ref="AA57:AA64" si="40">Z57-Z56</f>
        <v>12779.072689745517</v>
      </c>
      <c r="AB57" s="6">
        <f t="shared" ref="AB57:AB64" si="41">(AA57/Z56)</f>
        <v>2.8542618005812714E-2</v>
      </c>
      <c r="AC57" s="7">
        <f t="shared" si="25"/>
        <v>1.0285426180058128</v>
      </c>
      <c r="AD57" s="2">
        <f t="shared" si="26"/>
        <v>0</v>
      </c>
      <c r="AF57">
        <f t="shared" si="6"/>
        <v>2005</v>
      </c>
      <c r="AG57" s="6">
        <f t="shared" si="38"/>
        <v>1</v>
      </c>
      <c r="AH57" s="7"/>
      <c r="AI57" s="6">
        <f t="shared" si="37"/>
        <v>0</v>
      </c>
      <c r="AJ57" s="6">
        <f t="shared" si="37"/>
        <v>0</v>
      </c>
      <c r="AK57" s="7"/>
      <c r="AL57" s="6">
        <f t="shared" si="31"/>
        <v>0</v>
      </c>
      <c r="AM57" s="6">
        <f t="shared" si="7"/>
        <v>0</v>
      </c>
      <c r="AN57" s="6">
        <f t="shared" si="27"/>
        <v>1</v>
      </c>
      <c r="AO57" s="7">
        <f t="shared" si="28"/>
        <v>1</v>
      </c>
      <c r="AP57" s="7">
        <f t="shared" si="29"/>
        <v>0</v>
      </c>
    </row>
    <row r="58" spans="1:42" x14ac:dyDescent="0.3">
      <c r="A58">
        <f t="shared" si="5"/>
        <v>2006</v>
      </c>
      <c r="B58" s="2">
        <f t="shared" si="39"/>
        <v>532519.98336430278</v>
      </c>
      <c r="C58" s="2"/>
      <c r="D58" s="2">
        <f t="shared" si="34"/>
        <v>0</v>
      </c>
      <c r="E58" s="2">
        <f t="shared" si="34"/>
        <v>0</v>
      </c>
      <c r="F58" s="2"/>
      <c r="G58" s="2">
        <f t="shared" si="32"/>
        <v>0</v>
      </c>
      <c r="H58" s="2">
        <f t="shared" si="10"/>
        <v>0</v>
      </c>
      <c r="I58" s="2">
        <f t="shared" si="11"/>
        <v>532519.98336430278</v>
      </c>
      <c r="J58" s="2">
        <f t="shared" si="12"/>
        <v>63444.776096357731</v>
      </c>
      <c r="K58" s="6">
        <f t="shared" si="13"/>
        <v>0.13525501905308931</v>
      </c>
      <c r="L58" s="7">
        <f t="shared" si="14"/>
        <v>1.1352550190530892</v>
      </c>
      <c r="N58">
        <f t="shared" si="15"/>
        <v>2006</v>
      </c>
      <c r="O58" s="2">
        <f t="shared" si="16"/>
        <v>8791.5522123466108</v>
      </c>
      <c r="P58" s="2"/>
      <c r="Q58" s="2"/>
      <c r="R58">
        <f t="shared" si="17"/>
        <v>2006</v>
      </c>
      <c r="S58" s="2">
        <f t="shared" si="18"/>
        <v>523728.43115195615</v>
      </c>
      <c r="T58" s="2"/>
      <c r="U58" s="2">
        <f t="shared" si="35"/>
        <v>0</v>
      </c>
      <c r="V58" s="2">
        <f t="shared" si="36"/>
        <v>0</v>
      </c>
      <c r="W58" s="2"/>
      <c r="X58" s="2">
        <f t="shared" si="33"/>
        <v>0</v>
      </c>
      <c r="Y58" s="2">
        <f t="shared" si="21"/>
        <v>0</v>
      </c>
      <c r="Z58" s="2">
        <f t="shared" si="22"/>
        <v>523728.43115195615</v>
      </c>
      <c r="AA58" s="2">
        <f t="shared" si="40"/>
        <v>63230.347993617528</v>
      </c>
      <c r="AB58" s="6">
        <f t="shared" si="41"/>
        <v>0.13730860193803732</v>
      </c>
      <c r="AC58" s="7">
        <f t="shared" si="25"/>
        <v>1.1373086019380374</v>
      </c>
      <c r="AD58" s="2">
        <f t="shared" si="26"/>
        <v>0</v>
      </c>
      <c r="AF58">
        <f t="shared" si="6"/>
        <v>2006</v>
      </c>
      <c r="AG58" s="6">
        <f t="shared" si="38"/>
        <v>1</v>
      </c>
      <c r="AH58" s="7"/>
      <c r="AI58" s="6">
        <f t="shared" si="37"/>
        <v>0</v>
      </c>
      <c r="AJ58" s="6">
        <f t="shared" si="37"/>
        <v>0</v>
      </c>
      <c r="AK58" s="7"/>
      <c r="AL58" s="6">
        <f t="shared" si="31"/>
        <v>0</v>
      </c>
      <c r="AM58" s="6">
        <f t="shared" si="7"/>
        <v>0</v>
      </c>
      <c r="AN58" s="6">
        <f t="shared" si="27"/>
        <v>1</v>
      </c>
      <c r="AO58" s="7">
        <f t="shared" si="28"/>
        <v>1</v>
      </c>
      <c r="AP58" s="7">
        <f t="shared" si="29"/>
        <v>0</v>
      </c>
    </row>
    <row r="59" spans="1:42" x14ac:dyDescent="0.3">
      <c r="A59">
        <f t="shared" si="5"/>
        <v>2007</v>
      </c>
      <c r="B59" s="2">
        <f t="shared" si="39"/>
        <v>551957.39359104657</v>
      </c>
      <c r="C59" s="2"/>
      <c r="D59" s="2">
        <f t="shared" si="34"/>
        <v>0</v>
      </c>
      <c r="E59" s="2">
        <f t="shared" si="34"/>
        <v>0</v>
      </c>
      <c r="F59" s="2"/>
      <c r="G59" s="2">
        <f t="shared" si="32"/>
        <v>0</v>
      </c>
      <c r="H59" s="2">
        <f t="shared" si="10"/>
        <v>0</v>
      </c>
      <c r="I59" s="2">
        <f t="shared" si="11"/>
        <v>551957.39359104657</v>
      </c>
      <c r="J59" s="2">
        <f t="shared" si="12"/>
        <v>19437.410226743785</v>
      </c>
      <c r="K59" s="6">
        <f t="shared" si="13"/>
        <v>3.6500809047472757E-2</v>
      </c>
      <c r="L59" s="7">
        <f t="shared" si="14"/>
        <v>1.0365008090474728</v>
      </c>
      <c r="N59">
        <f t="shared" si="15"/>
        <v>2007</v>
      </c>
      <c r="O59" s="2">
        <f t="shared" si="16"/>
        <v>9152.0058530528204</v>
      </c>
      <c r="P59" s="2"/>
      <c r="Q59" s="2"/>
      <c r="R59">
        <f t="shared" si="17"/>
        <v>2007</v>
      </c>
      <c r="S59" s="2">
        <f t="shared" si="18"/>
        <v>542805.38773799373</v>
      </c>
      <c r="T59" s="2"/>
      <c r="U59" s="2">
        <f t="shared" si="35"/>
        <v>0</v>
      </c>
      <c r="V59" s="2">
        <f t="shared" si="36"/>
        <v>0</v>
      </c>
      <c r="W59" s="2"/>
      <c r="X59" s="2">
        <f t="shared" si="33"/>
        <v>0</v>
      </c>
      <c r="Y59" s="2">
        <f t="shared" si="21"/>
        <v>0</v>
      </c>
      <c r="Z59" s="2">
        <f t="shared" si="22"/>
        <v>542805.38773799373</v>
      </c>
      <c r="AA59" s="2">
        <f t="shared" si="40"/>
        <v>19076.956586037588</v>
      </c>
      <c r="AB59" s="6">
        <f t="shared" si="41"/>
        <v>3.6425283508243499E-2</v>
      </c>
      <c r="AC59" s="7">
        <f t="shared" si="25"/>
        <v>1.0364252835082435</v>
      </c>
      <c r="AD59" s="2">
        <f t="shared" si="26"/>
        <v>0</v>
      </c>
      <c r="AF59">
        <f t="shared" si="6"/>
        <v>2007</v>
      </c>
      <c r="AG59" s="6">
        <f t="shared" si="38"/>
        <v>1</v>
      </c>
      <c r="AH59" s="7"/>
      <c r="AI59" s="6">
        <f t="shared" si="37"/>
        <v>0</v>
      </c>
      <c r="AJ59" s="6">
        <f t="shared" si="37"/>
        <v>0</v>
      </c>
      <c r="AK59" s="7"/>
      <c r="AL59" s="6">
        <f t="shared" si="31"/>
        <v>0</v>
      </c>
      <c r="AM59" s="6">
        <f t="shared" si="7"/>
        <v>0</v>
      </c>
      <c r="AN59" s="6">
        <f t="shared" si="27"/>
        <v>1</v>
      </c>
      <c r="AO59" s="7">
        <f t="shared" si="28"/>
        <v>1</v>
      </c>
      <c r="AP59" s="7">
        <f t="shared" si="29"/>
        <v>0</v>
      </c>
    </row>
    <row r="60" spans="1:42" x14ac:dyDescent="0.3">
      <c r="A60">
        <f t="shared" si="5"/>
        <v>2008</v>
      </c>
      <c r="B60" s="2">
        <f t="shared" si="39"/>
        <v>341858.83319738839</v>
      </c>
      <c r="C60" s="2"/>
      <c r="D60" s="2">
        <f t="shared" si="34"/>
        <v>0</v>
      </c>
      <c r="E60" s="2">
        <f t="shared" si="34"/>
        <v>0</v>
      </c>
      <c r="F60" s="2"/>
      <c r="G60" s="2">
        <f t="shared" si="32"/>
        <v>0</v>
      </c>
      <c r="H60" s="2">
        <f t="shared" si="10"/>
        <v>0</v>
      </c>
      <c r="I60" s="2">
        <f t="shared" si="11"/>
        <v>341858.83319738839</v>
      </c>
      <c r="J60" s="2">
        <f t="shared" si="12"/>
        <v>-210098.56039365818</v>
      </c>
      <c r="K60" s="6">
        <f t="shared" si="13"/>
        <v>-0.38064271415362783</v>
      </c>
      <c r="L60" s="7">
        <f t="shared" si="14"/>
        <v>0.61935728584637217</v>
      </c>
      <c r="N60">
        <f t="shared" si="15"/>
        <v>2008</v>
      </c>
      <c r="O60" s="2">
        <f t="shared" si="16"/>
        <v>9152.0058530528204</v>
      </c>
      <c r="P60" s="2"/>
      <c r="Q60" s="2"/>
      <c r="R60">
        <f t="shared" si="17"/>
        <v>2008</v>
      </c>
      <c r="S60" s="2">
        <f t="shared" si="18"/>
        <v>332706.82734433556</v>
      </c>
      <c r="T60" s="2"/>
      <c r="U60" s="2">
        <f t="shared" si="35"/>
        <v>0</v>
      </c>
      <c r="V60" s="2">
        <f t="shared" si="36"/>
        <v>0</v>
      </c>
      <c r="W60" s="2"/>
      <c r="X60" s="2">
        <f t="shared" si="33"/>
        <v>0</v>
      </c>
      <c r="Y60" s="2">
        <f t="shared" si="21"/>
        <v>0</v>
      </c>
      <c r="Z60" s="2">
        <f t="shared" si="22"/>
        <v>332706.82734433556</v>
      </c>
      <c r="AA60" s="2">
        <f t="shared" si="40"/>
        <v>-210098.56039365818</v>
      </c>
      <c r="AB60" s="6">
        <f t="shared" si="41"/>
        <v>-0.3870605656093275</v>
      </c>
      <c r="AC60" s="7">
        <f t="shared" si="25"/>
        <v>0.61293943439067244</v>
      </c>
      <c r="AD60" s="2">
        <f t="shared" si="26"/>
        <v>0</v>
      </c>
      <c r="AF60">
        <f t="shared" si="6"/>
        <v>2008</v>
      </c>
      <c r="AG60" s="6">
        <f t="shared" si="38"/>
        <v>1</v>
      </c>
      <c r="AH60" s="7"/>
      <c r="AI60" s="6">
        <f t="shared" si="37"/>
        <v>0</v>
      </c>
      <c r="AJ60" s="6">
        <f t="shared" si="37"/>
        <v>0</v>
      </c>
      <c r="AK60" s="7"/>
      <c r="AL60" s="6">
        <f t="shared" si="31"/>
        <v>0</v>
      </c>
      <c r="AM60" s="6">
        <f t="shared" si="7"/>
        <v>0</v>
      </c>
      <c r="AN60" s="6">
        <f t="shared" si="27"/>
        <v>1</v>
      </c>
      <c r="AO60" s="7">
        <f t="shared" si="28"/>
        <v>1</v>
      </c>
      <c r="AP60" s="7">
        <f t="shared" si="29"/>
        <v>0</v>
      </c>
    </row>
    <row r="61" spans="1:42" x14ac:dyDescent="0.3">
      <c r="A61">
        <f t="shared" si="5"/>
        <v>2009</v>
      </c>
      <c r="B61" s="2">
        <f t="shared" si="39"/>
        <v>420840.86590785004</v>
      </c>
      <c r="C61" s="2"/>
      <c r="D61" s="2">
        <f t="shared" si="34"/>
        <v>0</v>
      </c>
      <c r="E61" s="2">
        <f t="shared" si="34"/>
        <v>0</v>
      </c>
      <c r="F61" s="2"/>
      <c r="G61" s="2">
        <f t="shared" si="32"/>
        <v>0</v>
      </c>
      <c r="H61" s="2">
        <f t="shared" si="10"/>
        <v>0</v>
      </c>
      <c r="I61" s="2">
        <f t="shared" si="11"/>
        <v>420840.86590785004</v>
      </c>
      <c r="J61" s="2">
        <f t="shared" si="12"/>
        <v>78982.032710461644</v>
      </c>
      <c r="K61" s="6">
        <f t="shared" si="13"/>
        <v>0.23103698088402949</v>
      </c>
      <c r="L61" s="7">
        <f t="shared" si="14"/>
        <v>1.2310369808840296</v>
      </c>
      <c r="N61">
        <f t="shared" si="15"/>
        <v>2009</v>
      </c>
      <c r="O61" s="2">
        <f t="shared" si="16"/>
        <v>9408.262016938299</v>
      </c>
      <c r="P61" s="2"/>
      <c r="Q61" s="2"/>
      <c r="R61">
        <f t="shared" si="17"/>
        <v>2009</v>
      </c>
      <c r="S61" s="2">
        <f t="shared" si="18"/>
        <v>411432.60389091173</v>
      </c>
      <c r="T61" s="2"/>
      <c r="U61" s="2">
        <f t="shared" si="35"/>
        <v>0</v>
      </c>
      <c r="V61" s="2">
        <f t="shared" si="36"/>
        <v>0</v>
      </c>
      <c r="W61" s="2"/>
      <c r="X61" s="2">
        <f t="shared" si="33"/>
        <v>0</v>
      </c>
      <c r="Y61" s="2">
        <f t="shared" si="21"/>
        <v>0</v>
      </c>
      <c r="Z61" s="2">
        <f t="shared" si="22"/>
        <v>411432.60389091173</v>
      </c>
      <c r="AA61" s="2">
        <f t="shared" si="40"/>
        <v>78725.776546576177</v>
      </c>
      <c r="AB61" s="6">
        <f t="shared" si="41"/>
        <v>0.23662206506240038</v>
      </c>
      <c r="AC61" s="7">
        <f t="shared" si="25"/>
        <v>1.2366220650624005</v>
      </c>
      <c r="AD61" s="2">
        <f t="shared" si="26"/>
        <v>0</v>
      </c>
      <c r="AF61">
        <f t="shared" si="6"/>
        <v>2009</v>
      </c>
      <c r="AG61" s="6">
        <f t="shared" si="38"/>
        <v>1</v>
      </c>
      <c r="AH61" s="7"/>
      <c r="AI61" s="6">
        <f t="shared" si="37"/>
        <v>0</v>
      </c>
      <c r="AJ61" s="6">
        <f t="shared" si="37"/>
        <v>0</v>
      </c>
      <c r="AK61" s="7"/>
      <c r="AL61" s="6">
        <f t="shared" si="31"/>
        <v>0</v>
      </c>
      <c r="AM61" s="6">
        <f t="shared" si="7"/>
        <v>0</v>
      </c>
      <c r="AN61" s="6">
        <f t="shared" si="27"/>
        <v>1</v>
      </c>
      <c r="AO61" s="7">
        <f t="shared" si="28"/>
        <v>1</v>
      </c>
      <c r="AP61" s="7">
        <f t="shared" si="29"/>
        <v>0</v>
      </c>
    </row>
    <row r="62" spans="1:42" x14ac:dyDescent="0.3">
      <c r="A62">
        <f t="shared" si="5"/>
        <v>2010</v>
      </c>
      <c r="B62" s="2">
        <f t="shared" si="39"/>
        <v>472777.20513104671</v>
      </c>
      <c r="C62" s="2"/>
      <c r="D62" s="2">
        <f t="shared" si="34"/>
        <v>0</v>
      </c>
      <c r="E62" s="2">
        <f t="shared" si="34"/>
        <v>0</v>
      </c>
      <c r="F62" s="2"/>
      <c r="G62" s="2">
        <f t="shared" si="32"/>
        <v>0</v>
      </c>
      <c r="H62" s="2">
        <f t="shared" si="10"/>
        <v>0</v>
      </c>
      <c r="I62" s="2">
        <f t="shared" si="11"/>
        <v>472777.20513104671</v>
      </c>
      <c r="J62" s="2">
        <f t="shared" si="12"/>
        <v>51936.339223196672</v>
      </c>
      <c r="K62" s="6">
        <f t="shared" si="13"/>
        <v>0.12341087434833142</v>
      </c>
      <c r="L62" s="7">
        <f t="shared" si="14"/>
        <v>1.1234108743483313</v>
      </c>
      <c r="N62">
        <f t="shared" si="15"/>
        <v>2010</v>
      </c>
      <c r="O62" s="2">
        <f t="shared" si="16"/>
        <v>9539.9776851754359</v>
      </c>
      <c r="P62" s="2"/>
      <c r="Q62" s="2"/>
      <c r="R62">
        <f t="shared" si="17"/>
        <v>2010</v>
      </c>
      <c r="S62" s="2">
        <f t="shared" si="18"/>
        <v>463237.22744587128</v>
      </c>
      <c r="T62" s="2"/>
      <c r="U62" s="2">
        <f t="shared" si="35"/>
        <v>0</v>
      </c>
      <c r="V62" s="2">
        <f t="shared" si="36"/>
        <v>0</v>
      </c>
      <c r="W62" s="2"/>
      <c r="X62" s="2">
        <f t="shared" si="33"/>
        <v>0</v>
      </c>
      <c r="Y62" s="2">
        <f t="shared" si="21"/>
        <v>0</v>
      </c>
      <c r="Z62" s="2">
        <f t="shared" si="22"/>
        <v>463237.22744587128</v>
      </c>
      <c r="AA62" s="2">
        <f t="shared" si="40"/>
        <v>51804.623554959544</v>
      </c>
      <c r="AB62" s="6">
        <f t="shared" si="41"/>
        <v>0.12591278149821872</v>
      </c>
      <c r="AC62" s="7">
        <f t="shared" si="25"/>
        <v>1.1259127814982186</v>
      </c>
      <c r="AD62" s="2">
        <f t="shared" si="26"/>
        <v>0</v>
      </c>
      <c r="AF62">
        <f t="shared" si="6"/>
        <v>2010</v>
      </c>
      <c r="AG62" s="6">
        <f t="shared" si="38"/>
        <v>1</v>
      </c>
      <c r="AH62" s="7"/>
      <c r="AI62" s="6">
        <f t="shared" si="37"/>
        <v>0</v>
      </c>
      <c r="AJ62" s="6">
        <f t="shared" si="37"/>
        <v>0</v>
      </c>
      <c r="AK62" s="7"/>
      <c r="AL62" s="6">
        <f t="shared" si="31"/>
        <v>0</v>
      </c>
      <c r="AM62" s="6">
        <f t="shared" si="7"/>
        <v>0</v>
      </c>
      <c r="AN62" s="6">
        <f t="shared" si="27"/>
        <v>1</v>
      </c>
      <c r="AO62" s="7">
        <f t="shared" si="28"/>
        <v>1</v>
      </c>
      <c r="AP62" s="7">
        <f t="shared" si="29"/>
        <v>0</v>
      </c>
    </row>
    <row r="63" spans="1:42" x14ac:dyDescent="0.3">
      <c r="A63">
        <f t="shared" si="5"/>
        <v>2011</v>
      </c>
      <c r="B63" s="2">
        <f t="shared" si="39"/>
        <v>472363.00082655495</v>
      </c>
      <c r="C63" s="2"/>
      <c r="D63" s="2">
        <f t="shared" si="34"/>
        <v>0</v>
      </c>
      <c r="E63" s="2">
        <f t="shared" si="34"/>
        <v>0</v>
      </c>
      <c r="F63" s="2"/>
      <c r="G63" s="2">
        <f t="shared" si="32"/>
        <v>0</v>
      </c>
      <c r="H63" s="2">
        <f t="shared" si="10"/>
        <v>0</v>
      </c>
      <c r="I63" s="2">
        <f t="shared" si="11"/>
        <v>472363.00082655495</v>
      </c>
      <c r="J63" s="2">
        <f t="shared" si="12"/>
        <v>-414.20430449175183</v>
      </c>
      <c r="K63" s="6">
        <f t="shared" si="13"/>
        <v>-8.7610887326291598E-4</v>
      </c>
      <c r="L63" s="7">
        <f t="shared" si="14"/>
        <v>0.99912389112673705</v>
      </c>
      <c r="N63">
        <f t="shared" si="15"/>
        <v>2011</v>
      </c>
      <c r="O63" s="2">
        <f t="shared" si="16"/>
        <v>9826.1770157307001</v>
      </c>
      <c r="P63" s="2"/>
      <c r="Q63" s="2"/>
      <c r="R63">
        <f t="shared" si="17"/>
        <v>2011</v>
      </c>
      <c r="S63" s="2">
        <f t="shared" si="18"/>
        <v>462536.82381082425</v>
      </c>
      <c r="T63" s="2"/>
      <c r="U63" s="2">
        <f t="shared" si="35"/>
        <v>0</v>
      </c>
      <c r="V63" s="2">
        <f t="shared" si="36"/>
        <v>0</v>
      </c>
      <c r="W63" s="2"/>
      <c r="X63" s="2">
        <f t="shared" si="33"/>
        <v>0</v>
      </c>
      <c r="Y63" s="2">
        <f t="shared" si="21"/>
        <v>0</v>
      </c>
      <c r="Z63" s="2">
        <f t="shared" si="22"/>
        <v>462536.82381082425</v>
      </c>
      <c r="AA63" s="2">
        <f t="shared" si="40"/>
        <v>-700.40363504702691</v>
      </c>
      <c r="AB63" s="6">
        <f t="shared" si="41"/>
        <v>-1.5119761399765054E-3</v>
      </c>
      <c r="AC63" s="7">
        <f t="shared" si="25"/>
        <v>0.99848802386002344</v>
      </c>
      <c r="AD63" s="2">
        <f t="shared" si="26"/>
        <v>0</v>
      </c>
      <c r="AF63">
        <f t="shared" si="6"/>
        <v>2011</v>
      </c>
      <c r="AG63" s="6">
        <f t="shared" si="38"/>
        <v>1</v>
      </c>
      <c r="AH63" s="7"/>
      <c r="AI63" s="6">
        <f t="shared" si="37"/>
        <v>0</v>
      </c>
      <c r="AJ63" s="6">
        <f t="shared" si="37"/>
        <v>0</v>
      </c>
      <c r="AK63" s="7"/>
      <c r="AL63" s="6">
        <f t="shared" si="31"/>
        <v>0</v>
      </c>
      <c r="AM63" s="6">
        <f t="shared" si="7"/>
        <v>0</v>
      </c>
      <c r="AN63" s="6">
        <f t="shared" si="27"/>
        <v>1</v>
      </c>
      <c r="AO63" s="7">
        <f t="shared" si="28"/>
        <v>1</v>
      </c>
      <c r="AP63" s="7">
        <f t="shared" si="29"/>
        <v>0</v>
      </c>
    </row>
    <row r="64" spans="1:42" x14ac:dyDescent="0.3">
      <c r="A64">
        <f t="shared" si="5"/>
        <v>2012</v>
      </c>
      <c r="B64" s="2">
        <f t="shared" si="39"/>
        <v>535710.14933769661</v>
      </c>
      <c r="C64" s="2"/>
      <c r="D64" s="2">
        <f t="shared" si="34"/>
        <v>0</v>
      </c>
      <c r="E64" s="2">
        <f t="shared" si="34"/>
        <v>0</v>
      </c>
      <c r="F64" s="2"/>
      <c r="G64" s="2">
        <f t="shared" si="32"/>
        <v>0</v>
      </c>
      <c r="H64" s="2">
        <f t="shared" si="10"/>
        <v>0</v>
      </c>
      <c r="I64" s="2">
        <f t="shared" si="11"/>
        <v>535710.14933769661</v>
      </c>
      <c r="J64" s="2">
        <f t="shared" si="12"/>
        <v>63347.148511141655</v>
      </c>
      <c r="K64" s="6">
        <f t="shared" si="13"/>
        <v>0.1341069228544465</v>
      </c>
      <c r="L64" s="7">
        <f t="shared" si="14"/>
        <v>1.1341069228544465</v>
      </c>
      <c r="N64">
        <f t="shared" si="15"/>
        <v>2012</v>
      </c>
      <c r="O64" s="2">
        <f t="shared" si="16"/>
        <v>10003.048202013853</v>
      </c>
      <c r="P64" s="2"/>
      <c r="Q64" s="2"/>
      <c r="R64">
        <f t="shared" si="17"/>
        <v>2012</v>
      </c>
      <c r="S64" s="2">
        <f t="shared" si="18"/>
        <v>525707.10113568278</v>
      </c>
      <c r="T64" s="2"/>
      <c r="U64" s="2">
        <f t="shared" si="35"/>
        <v>0</v>
      </c>
      <c r="V64" s="2">
        <f t="shared" si="36"/>
        <v>0</v>
      </c>
      <c r="W64" s="2"/>
      <c r="X64" s="2">
        <f t="shared" si="33"/>
        <v>0</v>
      </c>
      <c r="Y64" s="2">
        <f t="shared" si="21"/>
        <v>0</v>
      </c>
      <c r="Z64" s="2">
        <f t="shared" si="22"/>
        <v>525707.10113568278</v>
      </c>
      <c r="AA64" s="2">
        <f t="shared" si="40"/>
        <v>63170.277324858529</v>
      </c>
      <c r="AB64" s="6">
        <f t="shared" si="41"/>
        <v>0.13657350955195499</v>
      </c>
      <c r="AC64" s="7">
        <f t="shared" si="25"/>
        <v>1.1365735095519549</v>
      </c>
      <c r="AD64" s="2">
        <f t="shared" si="26"/>
        <v>0</v>
      </c>
      <c r="AF64">
        <f t="shared" si="6"/>
        <v>2012</v>
      </c>
      <c r="AG64" s="6">
        <f t="shared" si="38"/>
        <v>1</v>
      </c>
      <c r="AH64" s="7"/>
      <c r="AI64" s="6">
        <f t="shared" si="37"/>
        <v>0</v>
      </c>
      <c r="AJ64" s="6">
        <f t="shared" si="37"/>
        <v>0</v>
      </c>
      <c r="AK64" s="7"/>
      <c r="AL64" s="6">
        <f t="shared" si="31"/>
        <v>0</v>
      </c>
      <c r="AM64" s="6">
        <f t="shared" si="7"/>
        <v>0</v>
      </c>
      <c r="AN64" s="6">
        <f t="shared" si="27"/>
        <v>1</v>
      </c>
      <c r="AO64" s="7">
        <f t="shared" si="28"/>
        <v>1</v>
      </c>
      <c r="AP64" s="7">
        <f t="shared" si="29"/>
        <v>0</v>
      </c>
    </row>
    <row r="65" spans="1:36" x14ac:dyDescent="0.3">
      <c r="A65" s="9" t="s">
        <v>79</v>
      </c>
      <c r="B65" s="10">
        <f>S64</f>
        <v>525707.10113568278</v>
      </c>
      <c r="C65" s="10"/>
      <c r="D65" s="10">
        <f>U64</f>
        <v>0</v>
      </c>
      <c r="E65" s="10">
        <f>V64</f>
        <v>0</v>
      </c>
      <c r="F65" s="10"/>
      <c r="G65" s="10">
        <f>X64</f>
        <v>0</v>
      </c>
      <c r="H65" s="10">
        <f>Y64</f>
        <v>0</v>
      </c>
      <c r="I65" s="10">
        <f>SUM(B65:H65)</f>
        <v>525707.10113568278</v>
      </c>
      <c r="J65" s="10"/>
      <c r="K65" s="10"/>
      <c r="N65" t="s">
        <v>40</v>
      </c>
      <c r="O65" s="2">
        <f>O64</f>
        <v>10003.048202013853</v>
      </c>
      <c r="P65" s="2"/>
      <c r="R65" s="82" t="s">
        <v>79</v>
      </c>
      <c r="S65" s="10">
        <f>S64</f>
        <v>525707.10113568278</v>
      </c>
      <c r="T65" s="10"/>
      <c r="U65" s="10">
        <f>U64</f>
        <v>0</v>
      </c>
      <c r="V65" s="10">
        <f>V64</f>
        <v>0</v>
      </c>
      <c r="W65" s="10"/>
      <c r="X65" s="10">
        <f>X64</f>
        <v>0</v>
      </c>
      <c r="Y65" s="10">
        <f>Y64</f>
        <v>0</v>
      </c>
      <c r="Z65" s="10">
        <f>SUM(S65:Y65)</f>
        <v>525707.10113568278</v>
      </c>
      <c r="AA65" s="43"/>
      <c r="AB65" s="43"/>
      <c r="AC65" s="43"/>
      <c r="AD65" s="43"/>
      <c r="AJ65" s="7"/>
    </row>
    <row r="66" spans="1:36" x14ac:dyDescent="0.3">
      <c r="A66" s="11" t="s">
        <v>11</v>
      </c>
      <c r="I66" s="6">
        <f>(Z65-Z39)/Z39</f>
        <v>4.2570710113568282</v>
      </c>
      <c r="K66" s="6"/>
      <c r="N66" t="s">
        <v>71</v>
      </c>
      <c r="O66" s="2">
        <f>SUM(O40:O64)</f>
        <v>190473.06378851194</v>
      </c>
      <c r="P66" s="2"/>
      <c r="AH66" s="7"/>
      <c r="AJ66" s="7"/>
    </row>
    <row r="67" spans="1:36" x14ac:dyDescent="0.3">
      <c r="A67" s="1" t="s">
        <v>12</v>
      </c>
      <c r="I67" s="12">
        <f>STDEV(AC40:AC64)</f>
        <v>0.17794198426248259</v>
      </c>
      <c r="AI67" s="7"/>
    </row>
    <row r="68" spans="1:36" x14ac:dyDescent="0.3">
      <c r="A68" s="1" t="s">
        <v>13</v>
      </c>
      <c r="I68" s="13">
        <f>((1+I66)^(1/I75))-1</f>
        <v>6.8635884881679265E-2</v>
      </c>
    </row>
    <row r="69" spans="1:36" x14ac:dyDescent="0.3">
      <c r="A69" s="1" t="s">
        <v>83</v>
      </c>
      <c r="I69" s="31">
        <f>J60</f>
        <v>-210098.56039365818</v>
      </c>
      <c r="O69" s="2"/>
      <c r="P69" s="2"/>
    </row>
    <row r="70" spans="1:36" x14ac:dyDescent="0.3">
      <c r="A70" s="1" t="s">
        <v>84</v>
      </c>
      <c r="I70" s="32">
        <f>K60</f>
        <v>-0.38064271415362783</v>
      </c>
    </row>
    <row r="71" spans="1:36" x14ac:dyDescent="0.3">
      <c r="A71" s="1" t="s">
        <v>43</v>
      </c>
      <c r="I71" s="2">
        <f>O66</f>
        <v>190473.06378851194</v>
      </c>
    </row>
    <row r="72" spans="1:36" x14ac:dyDescent="0.3">
      <c r="A72" s="3" t="s">
        <v>85</v>
      </c>
      <c r="I72" s="33">
        <f>I65-Z65</f>
        <v>0</v>
      </c>
    </row>
    <row r="73" spans="1:36" x14ac:dyDescent="0.3">
      <c r="A73" s="3" t="s">
        <v>149</v>
      </c>
      <c r="I73" s="33">
        <f>((SUM(AA40:AA64)))-(I65-I39)</f>
        <v>0</v>
      </c>
    </row>
    <row r="74" spans="1:36" x14ac:dyDescent="0.3">
      <c r="A74" s="3" t="s">
        <v>148</v>
      </c>
      <c r="I74" s="33">
        <f>(SUM(O40:O64))-I71</f>
        <v>0</v>
      </c>
    </row>
    <row r="75" spans="1:36" x14ac:dyDescent="0.3">
      <c r="A75" s="3" t="s">
        <v>160</v>
      </c>
      <c r="I75" s="3">
        <f>COUNTA(I40:I64)</f>
        <v>25</v>
      </c>
    </row>
    <row r="76" spans="1:36" x14ac:dyDescent="0.3">
      <c r="A76" s="1" t="s">
        <v>106</v>
      </c>
      <c r="B76" s="63"/>
      <c r="C76" s="63"/>
      <c r="D76" s="63"/>
      <c r="E76" s="63"/>
      <c r="G76" s="63"/>
      <c r="H76" s="63"/>
      <c r="I76" s="84">
        <f>(SUM(B65:G65)/I65)</f>
        <v>1</v>
      </c>
    </row>
    <row r="77" spans="1:36" x14ac:dyDescent="0.3">
      <c r="A77" s="1" t="s">
        <v>107</v>
      </c>
      <c r="B77" s="63"/>
      <c r="C77" s="63"/>
      <c r="D77" s="63"/>
      <c r="E77" s="63"/>
      <c r="G77" s="63"/>
      <c r="H77" s="63"/>
      <c r="I77" s="84">
        <f>(H65/I65)</f>
        <v>0</v>
      </c>
    </row>
    <row r="78" spans="1:36" x14ac:dyDescent="0.3">
      <c r="A78" s="3" t="s">
        <v>108</v>
      </c>
      <c r="I78" s="3">
        <f>100%-(I76+I77)</f>
        <v>0</v>
      </c>
    </row>
    <row r="79" spans="1:36" x14ac:dyDescent="0.3">
      <c r="B79" s="2"/>
      <c r="D79" s="2"/>
      <c r="E79" s="2"/>
      <c r="G79" s="2"/>
      <c r="H79" s="2"/>
      <c r="I79" s="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4"/>
  <sheetViews>
    <sheetView topLeftCell="A37" zoomScaleNormal="100" workbookViewId="0">
      <selection activeCell="A49" sqref="A49"/>
    </sheetView>
  </sheetViews>
  <sheetFormatPr defaultColWidth="8.88671875" defaultRowHeight="14.4" x14ac:dyDescent="0.3"/>
  <cols>
    <col min="1" max="1" width="25.44140625" customWidth="1"/>
    <col min="2" max="4" width="9.33203125" bestFit="1" customWidth="1"/>
    <col min="5" max="5" width="9.44140625" customWidth="1"/>
    <col min="9" max="9" width="11.6640625" customWidth="1"/>
    <col min="10" max="10" width="10" bestFit="1" customWidth="1"/>
    <col min="15" max="15" width="9.88671875" bestFit="1" customWidth="1"/>
    <col min="16" max="16" width="9.88671875" customWidth="1"/>
    <col min="19" max="19" width="10.88671875" bestFit="1" customWidth="1"/>
    <col min="20" max="20" width="9.33203125" bestFit="1" customWidth="1"/>
    <col min="21" max="21" width="11.88671875" bestFit="1" customWidth="1"/>
    <col min="22" max="22" width="10.109375" customWidth="1"/>
    <col min="24" max="24" width="10.88671875" bestFit="1" customWidth="1"/>
    <col min="26" max="26" width="10.88671875" bestFit="1" customWidth="1"/>
    <col min="27" max="30" width="10.88671875" customWidth="1"/>
  </cols>
  <sheetData>
    <row r="1" spans="1:16" x14ac:dyDescent="0.3">
      <c r="A1" s="20" t="s">
        <v>50</v>
      </c>
      <c r="N1" s="83" t="s">
        <v>145</v>
      </c>
      <c r="O1" s="49"/>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N2" s="49"/>
      <c r="O2" s="49"/>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3">
      <c r="A29" s="17">
        <f>'Non-Rebalanced Portfolio'!A29</f>
        <v>0</v>
      </c>
      <c r="B29" s="17">
        <f>'Non-Rebalanced Portfolio'!B29</f>
        <v>0</v>
      </c>
      <c r="C29" s="19"/>
      <c r="D29" s="17">
        <f>'Non-Rebalanced Portfolio'!D29</f>
        <v>0</v>
      </c>
      <c r="E29" s="17">
        <f>'Non-Rebalanced Portfolio'!E29</f>
        <v>0</v>
      </c>
      <c r="F29" s="19"/>
      <c r="G29" s="17">
        <f>'Non-Rebalanced Portfolio'!G29</f>
        <v>0</v>
      </c>
      <c r="H29" s="17">
        <f>'Non-Rebalanced Portfolio'!H29</f>
        <v>0</v>
      </c>
      <c r="N29" s="49">
        <f>'4.5% Withdrawals-No Rebalancing'!N29</f>
        <v>0</v>
      </c>
      <c r="O29" s="50">
        <f>'4.5% Withdrawals-No Rebalancing'!O29</f>
        <v>0</v>
      </c>
    </row>
    <row r="30" spans="1:16" x14ac:dyDescent="0.3">
      <c r="A30" s="17">
        <f>'Non-Rebalanced Portfolio'!A30</f>
        <v>0</v>
      </c>
      <c r="B30" s="17">
        <f>'Non-Rebalanced Portfolio'!B30</f>
        <v>0</v>
      </c>
      <c r="C30" s="19"/>
      <c r="D30" s="17">
        <f>'Non-Rebalanced Portfolio'!D30</f>
        <v>0</v>
      </c>
      <c r="E30" s="17">
        <f>'Non-Rebalanced Portfolio'!E30</f>
        <v>0</v>
      </c>
      <c r="F30" s="19"/>
      <c r="G30" s="17">
        <f>'Non-Rebalanced Portfolio'!G30</f>
        <v>0</v>
      </c>
      <c r="H30" s="17">
        <f>'Non-Rebalanced Portfolio'!H30</f>
        <v>0</v>
      </c>
      <c r="N30" s="49">
        <f>'4.5% Withdrawals-No Rebalancing'!N30</f>
        <v>0</v>
      </c>
      <c r="O30" s="50">
        <f>'4.5% Withdrawals-No Rebalancing'!O30</f>
        <v>0</v>
      </c>
    </row>
    <row r="31" spans="1:16" x14ac:dyDescent="0.3">
      <c r="A31" s="17">
        <f>'Non-Rebalanced Portfolio'!A31</f>
        <v>0</v>
      </c>
      <c r="B31" s="17">
        <f>'Non-Rebalanced Portfolio'!B31</f>
        <v>0</v>
      </c>
      <c r="C31" s="19"/>
      <c r="D31" s="17">
        <f>'Non-Rebalanced Portfolio'!D31</f>
        <v>0</v>
      </c>
      <c r="E31" s="17">
        <f>'Non-Rebalanced Portfolio'!E31</f>
        <v>0</v>
      </c>
      <c r="F31" s="19"/>
      <c r="G31" s="17">
        <f>'Non-Rebalanced Portfolio'!G31</f>
        <v>0</v>
      </c>
      <c r="H31" s="17">
        <f>'Non-Rebalanced Portfolio'!H31</f>
        <v>0</v>
      </c>
      <c r="N31" s="49">
        <f>'4.5% Withdrawals-No Rebalancing'!N31</f>
        <v>0</v>
      </c>
      <c r="O31" s="50">
        <f>'4.5% Withdrawals-No Rebalancing'!O31</f>
        <v>0</v>
      </c>
    </row>
    <row r="32" spans="1:16" x14ac:dyDescent="0.3">
      <c r="A32" s="17">
        <f>'Non-Rebalanced Portfolio'!A32</f>
        <v>0</v>
      </c>
      <c r="B32" s="17">
        <f>'Non-Rebalanced Portfolio'!B32</f>
        <v>0</v>
      </c>
      <c r="C32" s="19"/>
      <c r="D32" s="17">
        <f>'Non-Rebalanced Portfolio'!D32</f>
        <v>0</v>
      </c>
      <c r="E32" s="17">
        <f>'Non-Rebalanced Portfolio'!E32</f>
        <v>0</v>
      </c>
      <c r="F32" s="19"/>
      <c r="G32" s="17">
        <f>'Non-Rebalanced Portfolio'!G32</f>
        <v>0</v>
      </c>
      <c r="H32" s="17">
        <f>'Non-Rebalanced Portfolio'!H32</f>
        <v>0</v>
      </c>
      <c r="N32" s="49">
        <f>'4.5% Withdrawals-No Rebalancing'!N32</f>
        <v>0</v>
      </c>
      <c r="O32" s="50">
        <f>'4.5% Withdrawals-No Rebalancing'!O32</f>
        <v>0</v>
      </c>
    </row>
    <row r="33" spans="1:42" x14ac:dyDescent="0.3">
      <c r="A33" s="17">
        <f>'Non-Rebalanced Portfolio'!A33</f>
        <v>0</v>
      </c>
      <c r="B33" s="17">
        <f>'Non-Rebalanced Portfolio'!B33</f>
        <v>0</v>
      </c>
      <c r="C33" s="19"/>
      <c r="D33" s="17">
        <f>'Non-Rebalanced Portfolio'!D33</f>
        <v>0</v>
      </c>
      <c r="E33" s="17">
        <f>'Non-Rebalanced Portfolio'!E33</f>
        <v>0</v>
      </c>
      <c r="F33" s="19"/>
      <c r="G33" s="17">
        <f>'Non-Rebalanced Portfolio'!G33</f>
        <v>0</v>
      </c>
      <c r="H33" s="17">
        <f>'Non-Rebalanced Portfolio'!H33</f>
        <v>0</v>
      </c>
      <c r="N33" s="49">
        <f>'4.5% Withdrawals-No Rebalancing'!N33</f>
        <v>0</v>
      </c>
      <c r="O33" s="50">
        <f>'4.5% Withdrawals-No Rebalancing'!O33</f>
        <v>0</v>
      </c>
    </row>
    <row r="36" spans="1:42" x14ac:dyDescent="0.3">
      <c r="A36" s="20" t="s">
        <v>124</v>
      </c>
      <c r="N36" s="20" t="s">
        <v>25</v>
      </c>
      <c r="R36" s="20" t="s">
        <v>125</v>
      </c>
      <c r="AF36" s="20" t="s">
        <v>139</v>
      </c>
    </row>
    <row r="37" spans="1:42"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Y37"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112</v>
      </c>
      <c r="AP37" s="5" t="s">
        <v>113</v>
      </c>
    </row>
    <row r="38" spans="1:42"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ref="S38" si="3">B38</f>
        <v>VFINX</v>
      </c>
      <c r="T38" s="4" t="str">
        <f t="shared" ref="T38:T39" si="4">C38</f>
        <v>VEXMX</v>
      </c>
      <c r="U38" s="4" t="str">
        <f t="shared" ref="U38:U39" si="5">D38</f>
        <v>VIMSX</v>
      </c>
      <c r="V38" s="4" t="str">
        <f t="shared" ref="V38:V39" si="6">E38</f>
        <v>NAESX</v>
      </c>
      <c r="W38" s="4" t="str">
        <f t="shared" ref="W38:W39" si="7">F38</f>
        <v>VTRIX</v>
      </c>
      <c r="X38" s="4" t="str">
        <f t="shared" ref="X38:X39" si="8">G38</f>
        <v>VGTSX</v>
      </c>
      <c r="Y38" s="4" t="str">
        <f t="shared" ref="Y38:Y39" si="9">H38</f>
        <v>VBMFX</v>
      </c>
      <c r="Z38" s="5" t="str">
        <f t="shared" ref="Z38:Z39" si="10">I38</f>
        <v>Total</v>
      </c>
      <c r="AA38" s="5" t="s">
        <v>78</v>
      </c>
      <c r="AB38" s="5" t="s">
        <v>76</v>
      </c>
      <c r="AC38" s="5" t="s">
        <v>76</v>
      </c>
      <c r="AD38" s="5" t="s">
        <v>88</v>
      </c>
      <c r="AF38" t="s">
        <v>73</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71</v>
      </c>
      <c r="AO38" s="5" t="s">
        <v>113</v>
      </c>
      <c r="AP38" s="5" t="s">
        <v>88</v>
      </c>
    </row>
    <row r="39" spans="1:42" x14ac:dyDescent="0.3">
      <c r="A39" t="s">
        <v>72</v>
      </c>
      <c r="B39" s="2">
        <v>20000</v>
      </c>
      <c r="C39" s="2">
        <v>30000</v>
      </c>
      <c r="F39" s="2">
        <v>20000</v>
      </c>
      <c r="H39" s="2">
        <v>30000</v>
      </c>
      <c r="I39" s="2">
        <f>SUM(B39:H39)</f>
        <v>100000</v>
      </c>
      <c r="N39" s="21"/>
      <c r="R39" t="str">
        <f>A39</f>
        <v>Stating Balance</v>
      </c>
      <c r="S39" s="2">
        <f>B39</f>
        <v>20000</v>
      </c>
      <c r="T39" s="2">
        <f t="shared" si="4"/>
        <v>30000</v>
      </c>
      <c r="U39" s="2">
        <f t="shared" si="5"/>
        <v>0</v>
      </c>
      <c r="V39" s="2">
        <f t="shared" si="6"/>
        <v>0</v>
      </c>
      <c r="W39" s="2">
        <f t="shared" si="7"/>
        <v>20000</v>
      </c>
      <c r="X39" s="2">
        <f t="shared" si="8"/>
        <v>0</v>
      </c>
      <c r="Y39" s="2">
        <f t="shared" si="9"/>
        <v>30000</v>
      </c>
      <c r="Z39" s="2">
        <f t="shared" si="10"/>
        <v>100000</v>
      </c>
      <c r="AD39" s="2"/>
      <c r="AF39" s="21" t="s">
        <v>87</v>
      </c>
      <c r="AG39" s="6">
        <f t="shared" ref="AG39:AG50" si="11">S39/$Z39</f>
        <v>0.2</v>
      </c>
      <c r="AH39" s="6">
        <f t="shared" ref="AH39:AH50" si="12">T39/$Z39</f>
        <v>0.3</v>
      </c>
      <c r="AI39" s="23">
        <v>0.2</v>
      </c>
      <c r="AJ39" s="23">
        <v>0.1</v>
      </c>
      <c r="AK39" s="6">
        <f t="shared" ref="AK39:AK48" si="13">W39/$Z39</f>
        <v>0.2</v>
      </c>
      <c r="AL39" s="23">
        <v>0.2</v>
      </c>
      <c r="AM39" s="6">
        <f>Y39/$Z39</f>
        <v>0.3</v>
      </c>
      <c r="AN39" s="6">
        <f>Z39/$Z39</f>
        <v>1</v>
      </c>
      <c r="AO39" s="24"/>
    </row>
    <row r="40" spans="1:42" x14ac:dyDescent="0.3">
      <c r="A40">
        <f t="shared" ref="A40:A66" si="14">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15">F40-($O40/4)</f>
        <v>22604.313000000002</v>
      </c>
      <c r="X40" s="2"/>
      <c r="Y40" s="2">
        <f>H40-($O40/4)</f>
        <v>31053.712999999996</v>
      </c>
      <c r="Z40" s="2">
        <f>SUM(S40:Y40)</f>
        <v>110523.552</v>
      </c>
      <c r="AA40" s="2">
        <f>Z40-Z39</f>
        <v>10523.551999999996</v>
      </c>
      <c r="AB40" s="6">
        <f>(AA40/Z39)</f>
        <v>0.10523551999999996</v>
      </c>
      <c r="AC40" s="7">
        <f>AB40+1</f>
        <v>1.1052355199999999</v>
      </c>
      <c r="AD40" s="2">
        <f>Z40-(I40-O40)</f>
        <v>0</v>
      </c>
      <c r="AF40">
        <f t="shared" ref="AF40:AF64" si="16">A40</f>
        <v>1988</v>
      </c>
      <c r="AG40" s="6">
        <f t="shared" si="11"/>
        <v>0.19989144938085229</v>
      </c>
      <c r="AH40" s="6">
        <f t="shared" si="12"/>
        <v>0.31461903251173112</v>
      </c>
      <c r="AI40" s="7"/>
      <c r="AJ40" s="7"/>
      <c r="AK40" s="6">
        <f t="shared" si="13"/>
        <v>0.20452032703400633</v>
      </c>
      <c r="AL40" s="7"/>
      <c r="AM40" s="6">
        <f t="shared" ref="AM40:AM64" si="17">Y40/$Z40</f>
        <v>0.28096919107341028</v>
      </c>
      <c r="AN40" s="6">
        <f>SUM(AG40:AM40)</f>
        <v>1</v>
      </c>
      <c r="AO40" s="7">
        <f>SUM(AG40:AL40)</f>
        <v>0.71903080892658977</v>
      </c>
      <c r="AP40" s="7">
        <f>AN40-(AO40+AM40)</f>
        <v>0</v>
      </c>
    </row>
    <row r="41" spans="1:42" x14ac:dyDescent="0.3">
      <c r="A41">
        <f t="shared" si="14"/>
        <v>1989</v>
      </c>
      <c r="B41" s="2">
        <f t="shared" ref="B41:B50" si="18">S40*(1+(B5/100))</f>
        <v>29020.987796799996</v>
      </c>
      <c r="C41" s="2">
        <f t="shared" ref="C41:C50" si="19">T40*(1+(C5/100))</f>
        <v>43151.670020480007</v>
      </c>
      <c r="D41" s="2"/>
      <c r="E41" s="2"/>
      <c r="F41" s="2">
        <f t="shared" ref="F41:F48" si="20">W40*(1+(F5/100))</f>
        <v>28474.879129230005</v>
      </c>
      <c r="G41" s="2"/>
      <c r="H41" s="2">
        <f t="shared" ref="H41:H66" si="21">Y40*(1+(H5/100))</f>
        <v>35289.439453200001</v>
      </c>
      <c r="I41" s="2">
        <f t="shared" ref="I41:I64" si="22">SUM(B41:H41)</f>
        <v>135936.97639970999</v>
      </c>
      <c r="J41" s="2">
        <f t="shared" ref="J41:J64" si="23">I41-I40</f>
        <v>20808.276399709997</v>
      </c>
      <c r="K41" s="6">
        <f t="shared" ref="K41:K64" si="24">(J41/I40)</f>
        <v>0.18073926310042585</v>
      </c>
      <c r="L41" s="7">
        <f t="shared" ref="L41:L64" si="25">K41+1</f>
        <v>1.1807392631004259</v>
      </c>
      <c r="N41">
        <f t="shared" ref="N41:N64" si="26">A41</f>
        <v>1989</v>
      </c>
      <c r="O41" s="2">
        <f t="shared" ref="O41:O66" si="27">O40*(1+O5)</f>
        <v>4816.9848080000002</v>
      </c>
      <c r="P41" s="2"/>
      <c r="Q41" s="2"/>
      <c r="R41">
        <f t="shared" ref="R41:R48" si="28">A41</f>
        <v>1989</v>
      </c>
      <c r="S41" s="2">
        <f t="shared" ref="S41:S48" si="29">B41-($O41/4)</f>
        <v>27816.741594799998</v>
      </c>
      <c r="T41" s="2">
        <f t="shared" ref="T41:T48" si="30">C41-($O41/4)</f>
        <v>41947.423818480005</v>
      </c>
      <c r="U41" s="2"/>
      <c r="V41" s="2"/>
      <c r="W41" s="2">
        <f t="shared" si="15"/>
        <v>27270.632927230006</v>
      </c>
      <c r="X41" s="2"/>
      <c r="Y41" s="2">
        <f t="shared" ref="Y41:Y49" si="31">H41-($O41/4)</f>
        <v>34085.193251199998</v>
      </c>
      <c r="Z41" s="2">
        <f t="shared" ref="Z41:Z48" si="32">SUM(S41:Y41)</f>
        <v>131119.99159171002</v>
      </c>
      <c r="AA41" s="2">
        <f t="shared" ref="AA41:AA55" si="33">Z41-Z40</f>
        <v>20596.439591710019</v>
      </c>
      <c r="AB41" s="6">
        <f t="shared" ref="AB41:AB55" si="34">(AA41/Z40)</f>
        <v>0.18635339906294379</v>
      </c>
      <c r="AC41" s="7">
        <f t="shared" ref="AC41:AC64" si="35">AB41+1</f>
        <v>1.1863533990629438</v>
      </c>
      <c r="AD41" s="2">
        <f t="shared" ref="AD41:AD64" si="36">Z41-(I41-O41)</f>
        <v>0</v>
      </c>
      <c r="AF41">
        <f t="shared" si="16"/>
        <v>1989</v>
      </c>
      <c r="AG41" s="6">
        <f t="shared" si="11"/>
        <v>0.21214721917781679</v>
      </c>
      <c r="AH41" s="6">
        <f t="shared" si="12"/>
        <v>0.3199163095517778</v>
      </c>
      <c r="AI41" s="7"/>
      <c r="AJ41" s="7"/>
      <c r="AK41" s="6">
        <f t="shared" si="13"/>
        <v>0.20798226568033257</v>
      </c>
      <c r="AL41" s="7"/>
      <c r="AM41" s="6">
        <f t="shared" si="17"/>
        <v>0.25995420559007276</v>
      </c>
      <c r="AN41" s="6">
        <f t="shared" ref="AN41:AN64" si="37">SUM(AG41:AM41)</f>
        <v>1</v>
      </c>
      <c r="AO41" s="7">
        <f t="shared" ref="AO41:AO64" si="38">SUM(AG41:AL41)</f>
        <v>0.74004579440992724</v>
      </c>
      <c r="AP41" s="7">
        <f t="shared" ref="AP41:AP64" si="39">AN41-(AO41+AM41)</f>
        <v>0</v>
      </c>
    </row>
    <row r="42" spans="1:42" x14ac:dyDescent="0.3">
      <c r="A42">
        <f t="shared" si="14"/>
        <v>1990</v>
      </c>
      <c r="B42" s="2">
        <f t="shared" si="18"/>
        <v>26893.225773852639</v>
      </c>
      <c r="C42" s="2">
        <f t="shared" si="19"/>
        <v>36055.908143174493</v>
      </c>
      <c r="D42" s="2"/>
      <c r="E42" s="2"/>
      <c r="F42" s="2">
        <f t="shared" si="20"/>
        <v>23927.253330351607</v>
      </c>
      <c r="G42" s="2"/>
      <c r="H42" s="2">
        <f t="shared" si="21"/>
        <v>37033.562467428797</v>
      </c>
      <c r="I42" s="2">
        <f t="shared" ref="I42:I48" si="40">SUM(B42:H42)</f>
        <v>123909.94971480753</v>
      </c>
      <c r="J42" s="2">
        <f t="shared" si="23"/>
        <v>-12027.026684902463</v>
      </c>
      <c r="K42" s="6">
        <f t="shared" si="24"/>
        <v>-8.8475019846977573E-2</v>
      </c>
      <c r="L42" s="7">
        <f t="shared" si="25"/>
        <v>0.91152498015302241</v>
      </c>
      <c r="N42">
        <f t="shared" si="26"/>
        <v>1990</v>
      </c>
      <c r="O42" s="2">
        <f t="shared" si="27"/>
        <v>5120.4548509039996</v>
      </c>
      <c r="P42" s="2"/>
      <c r="Q42" s="2"/>
      <c r="R42">
        <f t="shared" si="28"/>
        <v>1990</v>
      </c>
      <c r="S42" s="2">
        <f t="shared" si="29"/>
        <v>25613.112061126638</v>
      </c>
      <c r="T42" s="2">
        <f t="shared" si="30"/>
        <v>34775.794430448492</v>
      </c>
      <c r="U42" s="2"/>
      <c r="V42" s="2"/>
      <c r="W42" s="2">
        <f t="shared" si="15"/>
        <v>22647.139617625606</v>
      </c>
      <c r="X42" s="2"/>
      <c r="Y42" s="2">
        <f t="shared" si="31"/>
        <v>35753.448754702797</v>
      </c>
      <c r="Z42" s="2">
        <f t="shared" si="32"/>
        <v>118789.49486390353</v>
      </c>
      <c r="AA42" s="2">
        <f t="shared" si="33"/>
        <v>-12330.496727806487</v>
      </c>
      <c r="AB42" s="6">
        <f t="shared" si="34"/>
        <v>-9.4039791935023848E-2</v>
      </c>
      <c r="AC42" s="7">
        <f t="shared" si="35"/>
        <v>0.90596020806497612</v>
      </c>
      <c r="AD42" s="2">
        <f t="shared" si="36"/>
        <v>0</v>
      </c>
      <c r="AF42">
        <f t="shared" si="16"/>
        <v>1990</v>
      </c>
      <c r="AG42" s="6">
        <f t="shared" si="11"/>
        <v>0.21561765281072573</v>
      </c>
      <c r="AH42" s="6">
        <f t="shared" si="12"/>
        <v>0.29275142949543587</v>
      </c>
      <c r="AI42" s="7"/>
      <c r="AJ42" s="7"/>
      <c r="AK42" s="6">
        <f t="shared" si="13"/>
        <v>0.19064934692728772</v>
      </c>
      <c r="AL42" s="7"/>
      <c r="AM42" s="6">
        <f t="shared" si="17"/>
        <v>0.30098157076655074</v>
      </c>
      <c r="AN42" s="6">
        <f t="shared" si="37"/>
        <v>1</v>
      </c>
      <c r="AO42" s="7">
        <f t="shared" si="38"/>
        <v>0.69901842923344937</v>
      </c>
      <c r="AP42" s="7">
        <f t="shared" si="39"/>
        <v>0</v>
      </c>
    </row>
    <row r="43" spans="1:42" x14ac:dyDescent="0.3">
      <c r="A43">
        <f t="shared" si="14"/>
        <v>1991</v>
      </c>
      <c r="B43" s="2">
        <f t="shared" si="18"/>
        <v>33353.394525999109</v>
      </c>
      <c r="C43" s="2">
        <f t="shared" si="19"/>
        <v>49329.46439959119</v>
      </c>
      <c r="D43" s="2"/>
      <c r="E43" s="2"/>
      <c r="F43" s="2">
        <f t="shared" si="20"/>
        <v>24901.888837956412</v>
      </c>
      <c r="G43" s="2"/>
      <c r="H43" s="2">
        <f t="shared" si="21"/>
        <v>41205.849689794974</v>
      </c>
      <c r="I43" s="2">
        <f t="shared" si="40"/>
        <v>148790.59745334167</v>
      </c>
      <c r="J43" s="2">
        <f t="shared" si="23"/>
        <v>24880.647738534142</v>
      </c>
      <c r="K43" s="6">
        <f t="shared" si="24"/>
        <v>0.20079620559769176</v>
      </c>
      <c r="L43" s="7">
        <f t="shared" si="25"/>
        <v>1.2007962055976917</v>
      </c>
      <c r="N43">
        <f t="shared" si="26"/>
        <v>1991</v>
      </c>
      <c r="O43" s="2">
        <f t="shared" si="27"/>
        <v>5274.0684964311195</v>
      </c>
      <c r="P43" s="2"/>
      <c r="Q43" s="2"/>
      <c r="R43">
        <f t="shared" si="28"/>
        <v>1991</v>
      </c>
      <c r="S43" s="2">
        <f t="shared" si="29"/>
        <v>32034.877401891328</v>
      </c>
      <c r="T43" s="2">
        <f t="shared" si="30"/>
        <v>48010.947275483413</v>
      </c>
      <c r="U43" s="2"/>
      <c r="V43" s="2"/>
      <c r="W43" s="2">
        <f t="shared" si="15"/>
        <v>23583.371713848632</v>
      </c>
      <c r="X43" s="2"/>
      <c r="Y43" s="2">
        <f t="shared" si="31"/>
        <v>39887.332565687197</v>
      </c>
      <c r="Z43" s="2">
        <f t="shared" si="32"/>
        <v>143516.52895691057</v>
      </c>
      <c r="AA43" s="2">
        <f t="shared" si="33"/>
        <v>24727.034093007038</v>
      </c>
      <c r="AB43" s="6">
        <f t="shared" si="34"/>
        <v>0.2081584244577912</v>
      </c>
      <c r="AC43" s="7">
        <f t="shared" si="35"/>
        <v>1.2081584244577912</v>
      </c>
      <c r="AD43" s="2">
        <f t="shared" si="36"/>
        <v>0</v>
      </c>
      <c r="AF43">
        <f t="shared" si="16"/>
        <v>1991</v>
      </c>
      <c r="AG43" s="6">
        <f t="shared" si="11"/>
        <v>0.22321385302949659</v>
      </c>
      <c r="AH43" s="6">
        <f t="shared" si="12"/>
        <v>0.3345325282351152</v>
      </c>
      <c r="AI43" s="7"/>
      <c r="AJ43" s="7"/>
      <c r="AK43" s="6">
        <f t="shared" si="13"/>
        <v>0.16432512606913249</v>
      </c>
      <c r="AL43" s="7"/>
      <c r="AM43" s="6">
        <f t="shared" si="17"/>
        <v>0.27792849266625574</v>
      </c>
      <c r="AN43" s="6">
        <f t="shared" si="37"/>
        <v>1</v>
      </c>
      <c r="AO43" s="7">
        <f t="shared" si="38"/>
        <v>0.72207150733374426</v>
      </c>
      <c r="AP43" s="7">
        <f t="shared" si="39"/>
        <v>0</v>
      </c>
    </row>
    <row r="44" spans="1:42" x14ac:dyDescent="0.3">
      <c r="A44">
        <f t="shared" si="14"/>
        <v>1992</v>
      </c>
      <c r="B44" s="2">
        <f t="shared" si="18"/>
        <v>34411.865305111663</v>
      </c>
      <c r="C44" s="2">
        <f t="shared" si="19"/>
        <v>53995.991962845175</v>
      </c>
      <c r="D44" s="2"/>
      <c r="E44" s="2"/>
      <c r="F44" s="2">
        <f t="shared" si="20"/>
        <v>21526.665866683892</v>
      </c>
      <c r="G44" s="2"/>
      <c r="H44" s="2">
        <f t="shared" si="21"/>
        <v>42735.288110877256</v>
      </c>
      <c r="I44" s="2">
        <f t="shared" si="40"/>
        <v>152669.81124551798</v>
      </c>
      <c r="J44" s="2">
        <f t="shared" si="23"/>
        <v>3879.213792176306</v>
      </c>
      <c r="K44" s="6">
        <f t="shared" si="24"/>
        <v>2.607163260697817E-2</v>
      </c>
      <c r="L44" s="7">
        <f t="shared" si="25"/>
        <v>1.0260716326069781</v>
      </c>
      <c r="N44">
        <f t="shared" si="26"/>
        <v>1992</v>
      </c>
      <c r="O44" s="2">
        <f t="shared" si="27"/>
        <v>5432.290551324053</v>
      </c>
      <c r="P44" s="2"/>
      <c r="Q44" s="2"/>
      <c r="R44">
        <f t="shared" si="28"/>
        <v>1992</v>
      </c>
      <c r="S44" s="2">
        <f t="shared" si="29"/>
        <v>33053.79266728065</v>
      </c>
      <c r="T44" s="2">
        <f t="shared" si="30"/>
        <v>52637.919325014162</v>
      </c>
      <c r="U44" s="2"/>
      <c r="V44" s="2"/>
      <c r="W44" s="2">
        <f t="shared" si="15"/>
        <v>20168.593228852878</v>
      </c>
      <c r="X44" s="2"/>
      <c r="Y44" s="2">
        <f t="shared" si="31"/>
        <v>41377.215473046243</v>
      </c>
      <c r="Z44" s="2">
        <f t="shared" si="32"/>
        <v>147237.52069419393</v>
      </c>
      <c r="AA44" s="2">
        <f t="shared" si="33"/>
        <v>3720.9917372833588</v>
      </c>
      <c r="AB44" s="6">
        <f t="shared" si="34"/>
        <v>2.5927269592762727E-2</v>
      </c>
      <c r="AC44" s="7">
        <f t="shared" si="35"/>
        <v>1.0259272695927628</v>
      </c>
      <c r="AD44" s="2">
        <f t="shared" si="36"/>
        <v>0</v>
      </c>
      <c r="AF44">
        <f t="shared" si="16"/>
        <v>1992</v>
      </c>
      <c r="AG44" s="6">
        <f t="shared" si="11"/>
        <v>0.22449299955228105</v>
      </c>
      <c r="AH44" s="6">
        <f t="shared" si="12"/>
        <v>0.35750343442919608</v>
      </c>
      <c r="AI44" s="7"/>
      <c r="AJ44" s="7"/>
      <c r="AK44" s="6">
        <f t="shared" si="13"/>
        <v>0.13697998399974548</v>
      </c>
      <c r="AL44" s="7"/>
      <c r="AM44" s="6">
        <f t="shared" si="17"/>
        <v>0.28102358201877742</v>
      </c>
      <c r="AN44" s="6">
        <f t="shared" si="37"/>
        <v>1</v>
      </c>
      <c r="AO44" s="7">
        <f t="shared" si="38"/>
        <v>0.71897641798122258</v>
      </c>
      <c r="AP44" s="7">
        <f t="shared" si="39"/>
        <v>0</v>
      </c>
    </row>
    <row r="45" spans="1:42" x14ac:dyDescent="0.3">
      <c r="A45">
        <f t="shared" si="14"/>
        <v>1993</v>
      </c>
      <c r="B45" s="2">
        <f t="shared" si="18"/>
        <v>36322.812762074704</v>
      </c>
      <c r="C45" s="2">
        <f t="shared" si="19"/>
        <v>60265.153835208715</v>
      </c>
      <c r="D45" s="2"/>
      <c r="E45" s="2"/>
      <c r="F45" s="2">
        <f t="shared" si="20"/>
        <v>26318.804048059275</v>
      </c>
      <c r="G45" s="2"/>
      <c r="H45" s="2">
        <f t="shared" si="21"/>
        <v>45382.529930837118</v>
      </c>
      <c r="I45" s="2">
        <f t="shared" si="40"/>
        <v>168289.30057617981</v>
      </c>
      <c r="J45" s="2">
        <f t="shared" si="23"/>
        <v>15619.489330661832</v>
      </c>
      <c r="K45" s="6">
        <f t="shared" si="24"/>
        <v>0.10230895815770115</v>
      </c>
      <c r="L45" s="7">
        <f t="shared" si="25"/>
        <v>1.1023089581577012</v>
      </c>
      <c r="N45">
        <f t="shared" si="26"/>
        <v>1993</v>
      </c>
      <c r="O45" s="2">
        <f t="shared" si="27"/>
        <v>5584.3946867611266</v>
      </c>
      <c r="P45" s="2"/>
      <c r="Q45" s="2"/>
      <c r="R45">
        <f t="shared" si="28"/>
        <v>1993</v>
      </c>
      <c r="S45" s="2">
        <f t="shared" si="29"/>
        <v>34926.714090384419</v>
      </c>
      <c r="T45" s="2">
        <f t="shared" si="30"/>
        <v>58869.055163518431</v>
      </c>
      <c r="U45" s="2"/>
      <c r="V45" s="2"/>
      <c r="W45" s="2">
        <f t="shared" si="15"/>
        <v>24922.705376368995</v>
      </c>
      <c r="X45" s="2"/>
      <c r="Y45" s="2">
        <f t="shared" si="31"/>
        <v>43986.431259146833</v>
      </c>
      <c r="Z45" s="2">
        <f t="shared" si="32"/>
        <v>162704.90588941867</v>
      </c>
      <c r="AA45" s="2">
        <f t="shared" si="33"/>
        <v>15467.38519522475</v>
      </c>
      <c r="AB45" s="6">
        <f t="shared" si="34"/>
        <v>0.10505056810451088</v>
      </c>
      <c r="AC45" s="7">
        <f t="shared" si="35"/>
        <v>1.1050505681045109</v>
      </c>
      <c r="AD45" s="2">
        <f t="shared" si="36"/>
        <v>0</v>
      </c>
      <c r="AF45">
        <f t="shared" si="16"/>
        <v>1993</v>
      </c>
      <c r="AG45" s="6">
        <f t="shared" si="11"/>
        <v>0.21466294393189431</v>
      </c>
      <c r="AH45" s="6">
        <f t="shared" si="12"/>
        <v>0.36181487486018643</v>
      </c>
      <c r="AI45" s="7"/>
      <c r="AJ45" s="7"/>
      <c r="AK45" s="6">
        <f t="shared" si="13"/>
        <v>0.15317734422407367</v>
      </c>
      <c r="AL45" s="7"/>
      <c r="AM45" s="6">
        <f t="shared" si="17"/>
        <v>0.27034483698384559</v>
      </c>
      <c r="AN45" s="6">
        <f t="shared" si="37"/>
        <v>1</v>
      </c>
      <c r="AO45" s="7">
        <f t="shared" si="38"/>
        <v>0.72965516301615441</v>
      </c>
      <c r="AP45" s="7">
        <f t="shared" si="39"/>
        <v>0</v>
      </c>
    </row>
    <row r="46" spans="1:42" x14ac:dyDescent="0.3">
      <c r="A46">
        <f t="shared" si="14"/>
        <v>1994</v>
      </c>
      <c r="B46" s="2">
        <f t="shared" si="18"/>
        <v>35338.849316650958</v>
      </c>
      <c r="C46" s="2">
        <f t="shared" si="19"/>
        <v>57830.605030433966</v>
      </c>
      <c r="D46" s="2"/>
      <c r="E46" s="2"/>
      <c r="F46" s="2">
        <f t="shared" si="20"/>
        <v>26232.393543897189</v>
      </c>
      <c r="G46" s="2"/>
      <c r="H46" s="2">
        <f t="shared" si="21"/>
        <v>42816.392187653531</v>
      </c>
      <c r="I46" s="2">
        <f t="shared" si="40"/>
        <v>162218.24007863563</v>
      </c>
      <c r="J46" s="2">
        <f t="shared" si="23"/>
        <v>-6071.060497544182</v>
      </c>
      <c r="K46" s="6">
        <f t="shared" si="24"/>
        <v>-3.6075142488312763E-2</v>
      </c>
      <c r="L46" s="7">
        <f t="shared" si="25"/>
        <v>0.96392485751168722</v>
      </c>
      <c r="N46">
        <f t="shared" si="26"/>
        <v>1994</v>
      </c>
      <c r="O46" s="2">
        <f t="shared" si="27"/>
        <v>5729.5889486169162</v>
      </c>
      <c r="P46" s="2"/>
      <c r="Q46" s="2"/>
      <c r="R46">
        <f t="shared" si="28"/>
        <v>1994</v>
      </c>
      <c r="S46" s="2">
        <f t="shared" si="29"/>
        <v>33906.452079496732</v>
      </c>
      <c r="T46" s="2">
        <f t="shared" si="30"/>
        <v>56398.20779327974</v>
      </c>
      <c r="U46" s="2"/>
      <c r="V46" s="2"/>
      <c r="W46" s="2">
        <f t="shared" si="15"/>
        <v>24799.99630674296</v>
      </c>
      <c r="X46" s="2"/>
      <c r="Y46" s="2">
        <f t="shared" si="31"/>
        <v>41383.994950499306</v>
      </c>
      <c r="Z46" s="2">
        <f t="shared" si="32"/>
        <v>156488.65113001876</v>
      </c>
      <c r="AA46" s="2">
        <f t="shared" si="33"/>
        <v>-6216.2547593999188</v>
      </c>
      <c r="AB46" s="6">
        <f t="shared" si="34"/>
        <v>-3.8205699609480462E-2</v>
      </c>
      <c r="AC46" s="7">
        <f t="shared" si="35"/>
        <v>0.9617943003905195</v>
      </c>
      <c r="AD46" s="2">
        <f t="shared" si="36"/>
        <v>0</v>
      </c>
      <c r="AF46">
        <f t="shared" si="16"/>
        <v>1994</v>
      </c>
      <c r="AG46" s="6">
        <f t="shared" si="11"/>
        <v>0.21667035810363988</v>
      </c>
      <c r="AH46" s="6">
        <f t="shared" si="12"/>
        <v>0.36039806967484966</v>
      </c>
      <c r="AI46" s="7"/>
      <c r="AJ46" s="7"/>
      <c r="AK46" s="6">
        <f t="shared" si="13"/>
        <v>0.15847792237750108</v>
      </c>
      <c r="AL46" s="7"/>
      <c r="AM46" s="6">
        <f t="shared" si="17"/>
        <v>0.26445364984400926</v>
      </c>
      <c r="AN46" s="6">
        <f t="shared" si="37"/>
        <v>1</v>
      </c>
      <c r="AO46" s="7">
        <f t="shared" si="38"/>
        <v>0.73554635015599068</v>
      </c>
      <c r="AP46" s="7">
        <f t="shared" si="39"/>
        <v>0</v>
      </c>
    </row>
    <row r="47" spans="1:42" x14ac:dyDescent="0.3">
      <c r="A47">
        <f t="shared" si="14"/>
        <v>1995</v>
      </c>
      <c r="B47" s="2">
        <f t="shared" si="18"/>
        <v>46604.418383268261</v>
      </c>
      <c r="C47" s="2">
        <f t="shared" si="19"/>
        <v>75459.110081174484</v>
      </c>
      <c r="D47" s="2"/>
      <c r="E47" s="2"/>
      <c r="F47" s="2">
        <f t="shared" si="20"/>
        <v>27192.203950491385</v>
      </c>
      <c r="G47" s="2"/>
      <c r="H47" s="2">
        <f t="shared" si="21"/>
        <v>48907.605232500078</v>
      </c>
      <c r="I47" s="2">
        <f t="shared" si="40"/>
        <v>198163.33764743421</v>
      </c>
      <c r="J47" s="2">
        <f t="shared" si="23"/>
        <v>35945.097568798577</v>
      </c>
      <c r="K47" s="6">
        <f t="shared" si="24"/>
        <v>0.22158480791909785</v>
      </c>
      <c r="L47" s="7">
        <f t="shared" si="25"/>
        <v>1.2215848079190978</v>
      </c>
      <c r="N47">
        <f t="shared" si="26"/>
        <v>1995</v>
      </c>
      <c r="O47" s="2">
        <f t="shared" si="27"/>
        <v>5872.828672332339</v>
      </c>
      <c r="P47" s="2"/>
      <c r="Q47" s="2"/>
      <c r="R47">
        <f t="shared" si="28"/>
        <v>1995</v>
      </c>
      <c r="S47" s="2">
        <f t="shared" si="29"/>
        <v>45136.211215185176</v>
      </c>
      <c r="T47" s="2">
        <f t="shared" si="30"/>
        <v>73990.902913091399</v>
      </c>
      <c r="U47" s="2"/>
      <c r="V47" s="2"/>
      <c r="W47" s="2">
        <f t="shared" si="15"/>
        <v>25723.9967824083</v>
      </c>
      <c r="X47" s="2"/>
      <c r="Y47" s="2">
        <f t="shared" si="31"/>
        <v>47439.398064416993</v>
      </c>
      <c r="Z47" s="2">
        <f t="shared" si="32"/>
        <v>192290.50897510187</v>
      </c>
      <c r="AA47" s="2">
        <f t="shared" si="33"/>
        <v>35801.857845083112</v>
      </c>
      <c r="AB47" s="6">
        <f t="shared" si="34"/>
        <v>0.22878245538289613</v>
      </c>
      <c r="AC47" s="7">
        <f t="shared" si="35"/>
        <v>1.2287824553828961</v>
      </c>
      <c r="AD47" s="2">
        <f t="shared" si="36"/>
        <v>0</v>
      </c>
      <c r="AF47">
        <f t="shared" si="16"/>
        <v>1995</v>
      </c>
      <c r="AG47" s="6">
        <f t="shared" si="11"/>
        <v>0.23472927216095463</v>
      </c>
      <c r="AH47" s="6">
        <f t="shared" si="12"/>
        <v>0.38478707715455618</v>
      </c>
      <c r="AI47" s="7"/>
      <c r="AJ47" s="7"/>
      <c r="AK47" s="6">
        <f t="shared" si="13"/>
        <v>0.13377673666534987</v>
      </c>
      <c r="AL47" s="7"/>
      <c r="AM47" s="6">
        <f t="shared" si="17"/>
        <v>0.24670691401913933</v>
      </c>
      <c r="AN47" s="6">
        <f t="shared" si="37"/>
        <v>1</v>
      </c>
      <c r="AO47" s="7">
        <f t="shared" si="38"/>
        <v>0.75329308598086064</v>
      </c>
      <c r="AP47" s="7">
        <f t="shared" si="39"/>
        <v>0</v>
      </c>
    </row>
    <row r="48" spans="1:42" x14ac:dyDescent="0.3">
      <c r="A48">
        <f t="shared" si="14"/>
        <v>1996</v>
      </c>
      <c r="B48" s="2">
        <f t="shared" si="18"/>
        <v>55463.376341219548</v>
      </c>
      <c r="C48" s="2">
        <f t="shared" si="19"/>
        <v>87048.077550164628</v>
      </c>
      <c r="D48" s="2"/>
      <c r="E48" s="2"/>
      <c r="F48" s="2">
        <f t="shared" si="20"/>
        <v>28352.732013602603</v>
      </c>
      <c r="G48" s="2"/>
      <c r="H48" s="2">
        <f t="shared" si="21"/>
        <v>49137.728515123126</v>
      </c>
      <c r="I48" s="2">
        <f t="shared" si="40"/>
        <v>220001.91442010991</v>
      </c>
      <c r="J48" s="2">
        <f t="shared" si="23"/>
        <v>21838.576772675704</v>
      </c>
      <c r="K48" s="6">
        <f t="shared" si="24"/>
        <v>0.11020493009423465</v>
      </c>
      <c r="L48" s="7">
        <f t="shared" si="25"/>
        <v>1.1102049300942347</v>
      </c>
      <c r="N48">
        <f t="shared" si="26"/>
        <v>1996</v>
      </c>
      <c r="O48" s="2">
        <f t="shared" si="27"/>
        <v>6072.5048471916389</v>
      </c>
      <c r="P48" s="2"/>
      <c r="Q48" s="2"/>
      <c r="R48">
        <f t="shared" si="28"/>
        <v>1996</v>
      </c>
      <c r="S48" s="2">
        <f t="shared" si="29"/>
        <v>53945.250129421634</v>
      </c>
      <c r="T48" s="2">
        <f t="shared" si="30"/>
        <v>85529.951338366722</v>
      </c>
      <c r="U48" s="2"/>
      <c r="V48" s="2"/>
      <c r="W48" s="2">
        <f t="shared" si="15"/>
        <v>26834.605801804693</v>
      </c>
      <c r="X48" s="2"/>
      <c r="Y48" s="2">
        <f t="shared" si="31"/>
        <v>47619.602303325213</v>
      </c>
      <c r="Z48" s="2">
        <f t="shared" si="32"/>
        <v>213929.40957291826</v>
      </c>
      <c r="AA48" s="2">
        <f t="shared" si="33"/>
        <v>21638.900597816391</v>
      </c>
      <c r="AB48" s="6">
        <f t="shared" si="34"/>
        <v>0.11253233824774075</v>
      </c>
      <c r="AC48" s="7">
        <f t="shared" si="35"/>
        <v>1.1125323382477408</v>
      </c>
      <c r="AD48" s="2">
        <f t="shared" si="36"/>
        <v>0</v>
      </c>
      <c r="AF48">
        <f t="shared" si="16"/>
        <v>1996</v>
      </c>
      <c r="AG48" s="6">
        <f t="shared" si="11"/>
        <v>0.25216378728439526</v>
      </c>
      <c r="AH48" s="6">
        <f t="shared" si="12"/>
        <v>0.39980455005749765</v>
      </c>
      <c r="AI48" s="7"/>
      <c r="AJ48" s="7"/>
      <c r="AK48" s="6">
        <f t="shared" si="13"/>
        <v>0.12543673100101771</v>
      </c>
      <c r="AL48" s="6"/>
      <c r="AM48" s="6">
        <f t="shared" si="17"/>
        <v>0.22259493165708932</v>
      </c>
      <c r="AN48" s="6">
        <f t="shared" si="37"/>
        <v>1</v>
      </c>
      <c r="AO48" s="7">
        <f t="shared" si="38"/>
        <v>0.77740506834291068</v>
      </c>
      <c r="AP48" s="7">
        <f t="shared" si="39"/>
        <v>0</v>
      </c>
    </row>
    <row r="49" spans="1:42" x14ac:dyDescent="0.3">
      <c r="A49">
        <f t="shared" si="14"/>
        <v>1997</v>
      </c>
      <c r="B49" s="2">
        <f t="shared" si="18"/>
        <v>71849.678647376684</v>
      </c>
      <c r="C49" s="2">
        <f t="shared" si="19"/>
        <v>108355.32945203665</v>
      </c>
      <c r="D49" s="2"/>
      <c r="E49" s="2"/>
      <c r="F49" s="2"/>
      <c r="G49" s="2">
        <f>W48*(1+(G13/100))</f>
        <v>26626.637606840704</v>
      </c>
      <c r="H49" s="2">
        <f t="shared" si="21"/>
        <v>52114.892760759118</v>
      </c>
      <c r="I49" s="2">
        <f t="shared" si="22"/>
        <v>258946.53846701316</v>
      </c>
      <c r="J49" s="2">
        <f>I49-I48</f>
        <v>38944.624046903249</v>
      </c>
      <c r="K49" s="6">
        <f>(J49/I48)</f>
        <v>0.17701947798752157</v>
      </c>
      <c r="L49" s="7">
        <f t="shared" si="25"/>
        <v>1.1770194779875216</v>
      </c>
      <c r="N49">
        <f t="shared" si="26"/>
        <v>1997</v>
      </c>
      <c r="O49" s="2">
        <f t="shared" si="27"/>
        <v>6175.7374295938962</v>
      </c>
      <c r="P49" s="2"/>
      <c r="Q49" s="2"/>
      <c r="R49">
        <f t="shared" ref="R49" si="41">A49</f>
        <v>1997</v>
      </c>
      <c r="S49" s="2">
        <f t="shared" ref="S49" si="42">B49-($O49/4)</f>
        <v>70305.744289978204</v>
      </c>
      <c r="T49" s="2">
        <f t="shared" ref="T49" si="43">C49-($O49/4)</f>
        <v>106811.39509463817</v>
      </c>
      <c r="U49" s="2"/>
      <c r="V49" s="2"/>
      <c r="W49" s="2"/>
      <c r="X49" s="2">
        <f>G49-(O49/4)</f>
        <v>25082.703249442231</v>
      </c>
      <c r="Y49" s="2">
        <f t="shared" si="31"/>
        <v>50570.958403360644</v>
      </c>
      <c r="Z49" s="2">
        <f t="shared" ref="Z49" si="44">SUM(S49:Y49)</f>
        <v>252770.80103741927</v>
      </c>
      <c r="AA49" s="2">
        <f>Z49-Z48</f>
        <v>38841.391464501008</v>
      </c>
      <c r="AB49" s="6">
        <f>(AA49/Z48)</f>
        <v>0.18156171955058775</v>
      </c>
      <c r="AC49" s="7">
        <f t="shared" si="35"/>
        <v>1.1815617195505879</v>
      </c>
      <c r="AD49" s="2">
        <f t="shared" si="36"/>
        <v>0</v>
      </c>
      <c r="AF49">
        <f t="shared" si="16"/>
        <v>1997</v>
      </c>
      <c r="AG49" s="6">
        <f t="shared" si="11"/>
        <v>0.27814029152667202</v>
      </c>
      <c r="AH49" s="6">
        <f t="shared" si="12"/>
        <v>0.42256223684169197</v>
      </c>
      <c r="AI49" s="7"/>
      <c r="AJ49" s="7"/>
      <c r="AK49" s="6"/>
      <c r="AL49" s="6">
        <f t="shared" ref="AL49:AL55" si="45">X49/$Z49</f>
        <v>9.9231015396153602E-2</v>
      </c>
      <c r="AM49" s="6">
        <f t="shared" si="17"/>
        <v>0.2000664562354823</v>
      </c>
      <c r="AN49" s="6">
        <f t="shared" si="37"/>
        <v>1</v>
      </c>
      <c r="AO49" s="7">
        <f t="shared" si="38"/>
        <v>0.79993354376451764</v>
      </c>
      <c r="AP49" s="7">
        <f t="shared" si="39"/>
        <v>0</v>
      </c>
    </row>
    <row r="50" spans="1:42" x14ac:dyDescent="0.3">
      <c r="A50">
        <f t="shared" si="14"/>
        <v>1998</v>
      </c>
      <c r="B50" s="2">
        <f t="shared" si="18"/>
        <v>90455.37060348595</v>
      </c>
      <c r="C50" s="2">
        <f t="shared" si="19"/>
        <v>115733.3509268933</v>
      </c>
      <c r="D50" s="2"/>
      <c r="E50" s="2"/>
      <c r="F50" s="2"/>
      <c r="G50" s="2">
        <f t="shared" ref="G50:G66" si="46">X49*(1+(G14/100))</f>
        <v>28996.357437452698</v>
      </c>
      <c r="H50" s="2">
        <f t="shared" si="21"/>
        <v>54909.946634368993</v>
      </c>
      <c r="I50" s="2">
        <f t="shared" si="22"/>
        <v>290095.02560220094</v>
      </c>
      <c r="J50" s="2">
        <f>I50-I49</f>
        <v>31148.487135187781</v>
      </c>
      <c r="K50" s="6">
        <f>(J50/I49)</f>
        <v>0.12028925862299465</v>
      </c>
      <c r="L50" s="7">
        <f t="shared" si="25"/>
        <v>1.1202892586229947</v>
      </c>
      <c r="N50">
        <f t="shared" si="26"/>
        <v>1998</v>
      </c>
      <c r="O50" s="2">
        <f t="shared" si="27"/>
        <v>6274.5492284673983</v>
      </c>
      <c r="P50" s="2"/>
      <c r="Q50" s="2"/>
      <c r="R50">
        <f t="shared" ref="R50:R52" si="47">A50</f>
        <v>1998</v>
      </c>
      <c r="S50" s="2">
        <f>B50-($O50/4)</f>
        <v>88886.733296369101</v>
      </c>
      <c r="T50" s="2">
        <f>C50-($O50/4)</f>
        <v>114164.71361977645</v>
      </c>
      <c r="U50" s="2"/>
      <c r="V50" s="2"/>
      <c r="W50" s="2"/>
      <c r="X50" s="2">
        <f>G50-($O50/4)</f>
        <v>27427.720130335849</v>
      </c>
      <c r="Y50" s="2">
        <f>H50-($O50/4)</f>
        <v>53341.309327252144</v>
      </c>
      <c r="Z50" s="2">
        <f t="shared" ref="Z50:Z52" si="48">SUM(S50:Y50)</f>
        <v>283820.47637373355</v>
      </c>
      <c r="AA50" s="2">
        <f>Z50-Z49</f>
        <v>31049.675336314278</v>
      </c>
      <c r="AB50" s="6">
        <f>(AA50/Z49)</f>
        <v>0.12283727079583767</v>
      </c>
      <c r="AC50" s="7">
        <f t="shared" si="35"/>
        <v>1.1228372707958376</v>
      </c>
      <c r="AD50" s="2">
        <f t="shared" si="36"/>
        <v>0</v>
      </c>
      <c r="AF50">
        <f t="shared" si="16"/>
        <v>1998</v>
      </c>
      <c r="AG50" s="6">
        <f t="shared" si="11"/>
        <v>0.31317942395151027</v>
      </c>
      <c r="AH50" s="6">
        <f t="shared" si="12"/>
        <v>0.40224269608174734</v>
      </c>
      <c r="AI50" s="7"/>
      <c r="AJ50" s="7"/>
      <c r="AK50" s="7"/>
      <c r="AL50" s="6">
        <f t="shared" si="45"/>
        <v>9.6637566396792135E-2</v>
      </c>
      <c r="AM50" s="6">
        <f t="shared" si="17"/>
        <v>0.18794031356995028</v>
      </c>
      <c r="AN50" s="6">
        <f t="shared" si="37"/>
        <v>1</v>
      </c>
      <c r="AO50" s="7">
        <f t="shared" si="38"/>
        <v>0.81205968643004967</v>
      </c>
      <c r="AP50" s="7">
        <f t="shared" si="39"/>
        <v>0</v>
      </c>
    </row>
    <row r="51" spans="1:42" x14ac:dyDescent="0.3">
      <c r="A51">
        <f t="shared" si="14"/>
        <v>1999</v>
      </c>
      <c r="B51" s="2">
        <f t="shared" ref="B51:B66" si="49">S50*(1+(B15/100))</f>
        <v>107615.16800191408</v>
      </c>
      <c r="C51" s="2"/>
      <c r="D51" s="2">
        <f>($T50*0.67)*(1+(D15/100))</f>
        <v>88207.916086457291</v>
      </c>
      <c r="E51" s="2">
        <f>($T50*0.33)*(1+(E15/100))</f>
        <v>46389.564151074985</v>
      </c>
      <c r="F51" s="2"/>
      <c r="G51" s="2">
        <f t="shared" si="46"/>
        <v>35633.819716131031</v>
      </c>
      <c r="H51" s="2">
        <f t="shared" si="21"/>
        <v>52935.915376365025</v>
      </c>
      <c r="I51" s="2">
        <f t="shared" si="22"/>
        <v>330782.38333194237</v>
      </c>
      <c r="J51" s="2">
        <f t="shared" si="23"/>
        <v>40687.35772974143</v>
      </c>
      <c r="K51" s="6">
        <f t="shared" si="24"/>
        <v>0.14025527547492264</v>
      </c>
      <c r="L51" s="7">
        <f t="shared" si="25"/>
        <v>1.1402552754749227</v>
      </c>
      <c r="N51">
        <f t="shared" si="26"/>
        <v>1999</v>
      </c>
      <c r="O51" s="2">
        <f t="shared" si="27"/>
        <v>6443.9620576360176</v>
      </c>
      <c r="P51" s="2"/>
      <c r="Q51" s="2"/>
      <c r="R51">
        <f t="shared" si="47"/>
        <v>1999</v>
      </c>
      <c r="S51" s="2">
        <f>B51-($O51/5)</f>
        <v>106326.37559038687</v>
      </c>
      <c r="T51" s="2"/>
      <c r="U51" s="2">
        <f>D51-($O51/5)</f>
        <v>86919.123674930088</v>
      </c>
      <c r="V51" s="2">
        <f>E51-($O51/5)</f>
        <v>45100.771739547781</v>
      </c>
      <c r="W51" s="2"/>
      <c r="X51" s="2">
        <f>G51-($O51/5)</f>
        <v>34345.027304603827</v>
      </c>
      <c r="Y51" s="2">
        <f>H51-($O51/5)</f>
        <v>51647.122964837821</v>
      </c>
      <c r="Z51" s="2">
        <f t="shared" si="48"/>
        <v>324338.42127430637</v>
      </c>
      <c r="AA51" s="2">
        <f t="shared" si="33"/>
        <v>40517.944900572824</v>
      </c>
      <c r="AB51" s="6">
        <f t="shared" si="34"/>
        <v>0.14275906170779226</v>
      </c>
      <c r="AC51" s="7">
        <f t="shared" si="35"/>
        <v>1.1427590617077923</v>
      </c>
      <c r="AD51" s="2">
        <f t="shared" si="36"/>
        <v>0</v>
      </c>
      <c r="AF51">
        <f t="shared" si="16"/>
        <v>1999</v>
      </c>
      <c r="AG51" s="6">
        <f t="shared" ref="AG51:AG64" si="50">S51/$Z51</f>
        <v>0.32782540894364864</v>
      </c>
      <c r="AH51" s="7"/>
      <c r="AI51" s="6">
        <f>U51/$Z51</f>
        <v>0.26798898303022511</v>
      </c>
      <c r="AJ51" s="6">
        <f>V51/$Z51</f>
        <v>0.13905466876958189</v>
      </c>
      <c r="AK51" s="7"/>
      <c r="AL51" s="6">
        <f t="shared" si="45"/>
        <v>0.10589256483910928</v>
      </c>
      <c r="AM51" s="6">
        <f t="shared" si="17"/>
        <v>0.15923837441743519</v>
      </c>
      <c r="AN51" s="6">
        <f t="shared" si="37"/>
        <v>1</v>
      </c>
      <c r="AO51" s="7">
        <f t="shared" si="38"/>
        <v>0.84076162558256484</v>
      </c>
      <c r="AP51" s="7">
        <f t="shared" si="39"/>
        <v>0</v>
      </c>
    </row>
    <row r="52" spans="1:42" x14ac:dyDescent="0.3">
      <c r="A52">
        <f t="shared" si="14"/>
        <v>2000</v>
      </c>
      <c r="B52" s="2">
        <f t="shared" si="49"/>
        <v>96693.205961897824</v>
      </c>
      <c r="C52" s="2"/>
      <c r="D52" s="2">
        <f t="shared" ref="D52:D66" si="51">U51*(1+(D16/100))</f>
        <v>102649.74667761892</v>
      </c>
      <c r="E52" s="2">
        <f t="shared" ref="E52:E66" si="52">V51*(1+(E16/100))</f>
        <v>43898.836172688832</v>
      </c>
      <c r="F52" s="2"/>
      <c r="G52" s="2">
        <f t="shared" si="46"/>
        <v>28982.394741262986</v>
      </c>
      <c r="H52" s="2">
        <f t="shared" si="21"/>
        <v>57529.730270532855</v>
      </c>
      <c r="I52" s="2">
        <f t="shared" si="22"/>
        <v>329753.91382400139</v>
      </c>
      <c r="J52" s="2">
        <f t="shared" si="23"/>
        <v>-1028.4695079409867</v>
      </c>
      <c r="K52" s="6">
        <f t="shared" si="24"/>
        <v>-3.1092027863796803E-3</v>
      </c>
      <c r="L52" s="7">
        <f t="shared" si="25"/>
        <v>0.99689079721362028</v>
      </c>
      <c r="N52">
        <f t="shared" si="26"/>
        <v>2000</v>
      </c>
      <c r="O52" s="2">
        <f t="shared" si="27"/>
        <v>6663.0567675956427</v>
      </c>
      <c r="P52" s="2"/>
      <c r="Q52" s="2"/>
      <c r="R52">
        <f t="shared" si="47"/>
        <v>2000</v>
      </c>
      <c r="S52" s="2">
        <f t="shared" ref="S52:S64" si="53">B52-($O52/5)</f>
        <v>95360.594608378698</v>
      </c>
      <c r="T52" s="2"/>
      <c r="U52" s="2">
        <f t="shared" ref="U52:U64" si="54">D52-($O52/5)</f>
        <v>101317.1353240998</v>
      </c>
      <c r="V52" s="2">
        <f t="shared" ref="V52:V64" si="55">E52-($O52/5)</f>
        <v>42566.224819169707</v>
      </c>
      <c r="W52" s="2"/>
      <c r="X52" s="2">
        <f t="shared" ref="X52:X64" si="56">G52-($O52/5)</f>
        <v>27649.783387743857</v>
      </c>
      <c r="Y52" s="2">
        <f t="shared" ref="Y52:Y64" si="57">H52-($O52/5)</f>
        <v>56197.11891701373</v>
      </c>
      <c r="Z52" s="2">
        <f t="shared" si="48"/>
        <v>323090.8570564058</v>
      </c>
      <c r="AA52" s="2">
        <f t="shared" si="33"/>
        <v>-1247.5642179005663</v>
      </c>
      <c r="AB52" s="6">
        <f t="shared" si="34"/>
        <v>-3.8464891485842493E-3</v>
      </c>
      <c r="AC52" s="7">
        <f t="shared" si="35"/>
        <v>0.99615351085141579</v>
      </c>
      <c r="AD52" s="2">
        <f t="shared" si="36"/>
        <v>0</v>
      </c>
      <c r="AF52">
        <f t="shared" si="16"/>
        <v>2000</v>
      </c>
      <c r="AG52" s="6">
        <f t="shared" si="50"/>
        <v>0.29515101565294516</v>
      </c>
      <c r="AH52" s="7"/>
      <c r="AI52" s="6">
        <f t="shared" ref="AI52:AI64" si="58">U52/$Z52</f>
        <v>0.31358713226110163</v>
      </c>
      <c r="AJ52" s="6">
        <f t="shared" ref="AJ52:AJ64" si="59">V52/$Z52</f>
        <v>0.13174691852000756</v>
      </c>
      <c r="AK52" s="7"/>
      <c r="AL52" s="6">
        <f t="shared" si="45"/>
        <v>8.5578971932705319E-2</v>
      </c>
      <c r="AM52" s="6">
        <f t="shared" si="17"/>
        <v>0.17393596163324032</v>
      </c>
      <c r="AN52" s="6">
        <f t="shared" si="37"/>
        <v>1</v>
      </c>
      <c r="AO52" s="7">
        <f t="shared" si="38"/>
        <v>0.82606403836675968</v>
      </c>
      <c r="AP52" s="7">
        <f t="shared" si="39"/>
        <v>0</v>
      </c>
    </row>
    <row r="53" spans="1:42" x14ac:dyDescent="0.3">
      <c r="A53">
        <f t="shared" si="14"/>
        <v>2001</v>
      </c>
      <c r="B53" s="2">
        <f t="shared" si="49"/>
        <v>83898.251136451581</v>
      </c>
      <c r="C53" s="2"/>
      <c r="D53" s="2">
        <f t="shared" si="51"/>
        <v>100811.56281883254</v>
      </c>
      <c r="E53" s="2">
        <f t="shared" si="52"/>
        <v>43885.777788563966</v>
      </c>
      <c r="F53" s="2"/>
      <c r="G53" s="2">
        <f t="shared" si="46"/>
        <v>22077.522541611837</v>
      </c>
      <c r="H53" s="2">
        <f t="shared" si="21"/>
        <v>60934.536041717991</v>
      </c>
      <c r="I53" s="2">
        <f t="shared" si="22"/>
        <v>311607.65032717795</v>
      </c>
      <c r="J53" s="2">
        <f t="shared" si="23"/>
        <v>-18146.263496823434</v>
      </c>
      <c r="K53" s="6">
        <f t="shared" si="24"/>
        <v>-5.5029713783802392E-2</v>
      </c>
      <c r="L53" s="7">
        <f t="shared" si="25"/>
        <v>0.94497028621619761</v>
      </c>
      <c r="N53">
        <f t="shared" si="26"/>
        <v>2001</v>
      </c>
      <c r="O53" s="2">
        <f t="shared" si="27"/>
        <v>6769.6656758771733</v>
      </c>
      <c r="P53" s="2"/>
      <c r="Q53" s="2"/>
      <c r="R53">
        <f t="shared" ref="R53:R64" si="60">A53</f>
        <v>2001</v>
      </c>
      <c r="S53" s="2">
        <f t="shared" si="53"/>
        <v>82544.318001276144</v>
      </c>
      <c r="T53" s="2"/>
      <c r="U53" s="2">
        <f t="shared" si="54"/>
        <v>99457.629683657098</v>
      </c>
      <c r="V53" s="2">
        <f t="shared" si="55"/>
        <v>42531.844653388529</v>
      </c>
      <c r="W53" s="2"/>
      <c r="X53" s="2">
        <f t="shared" si="56"/>
        <v>20723.589406436404</v>
      </c>
      <c r="Y53" s="2">
        <f t="shared" si="57"/>
        <v>59580.602906542554</v>
      </c>
      <c r="Z53" s="2">
        <f t="shared" ref="Z53:Z64" si="61">SUM(S53:Y53)</f>
        <v>304837.98465130077</v>
      </c>
      <c r="AA53" s="2">
        <f t="shared" si="33"/>
        <v>-18252.872405105038</v>
      </c>
      <c r="AB53" s="6">
        <f t="shared" si="34"/>
        <v>-5.6494549463275021E-2</v>
      </c>
      <c r="AC53" s="7">
        <f t="shared" si="35"/>
        <v>0.94350545053672497</v>
      </c>
      <c r="AD53" s="2">
        <f t="shared" si="36"/>
        <v>0</v>
      </c>
      <c r="AF53">
        <f t="shared" si="16"/>
        <v>2001</v>
      </c>
      <c r="AG53" s="6">
        <f t="shared" si="50"/>
        <v>0.27078094646143674</v>
      </c>
      <c r="AH53" s="7"/>
      <c r="AI53" s="6">
        <f t="shared" si="58"/>
        <v>0.32626389981361764</v>
      </c>
      <c r="AJ53" s="6">
        <f t="shared" si="59"/>
        <v>0.13952278520027619</v>
      </c>
      <c r="AK53" s="7"/>
      <c r="AL53" s="6">
        <f t="shared" si="45"/>
        <v>6.7982306831419911E-2</v>
      </c>
      <c r="AM53" s="6">
        <f t="shared" si="17"/>
        <v>0.19545006169324941</v>
      </c>
      <c r="AN53" s="6">
        <f t="shared" si="37"/>
        <v>0.99999999999999989</v>
      </c>
      <c r="AO53" s="7">
        <f t="shared" si="38"/>
        <v>0.80454993830675048</v>
      </c>
      <c r="AP53" s="7">
        <f t="shared" si="39"/>
        <v>0</v>
      </c>
    </row>
    <row r="54" spans="1:42" x14ac:dyDescent="0.3">
      <c r="A54">
        <f t="shared" si="14"/>
        <v>2002</v>
      </c>
      <c r="B54" s="2">
        <f t="shared" si="49"/>
        <v>64260.751563993479</v>
      </c>
      <c r="C54" s="2"/>
      <c r="D54" s="2">
        <f t="shared" si="51"/>
        <v>84928.859139468477</v>
      </c>
      <c r="E54" s="2">
        <f t="shared" si="52"/>
        <v>34016.118716887082</v>
      </c>
      <c r="F54" s="2"/>
      <c r="G54" s="2">
        <f t="shared" si="46"/>
        <v>17597.850416263602</v>
      </c>
      <c r="H54" s="2">
        <f t="shared" si="21"/>
        <v>64501.960706622966</v>
      </c>
      <c r="I54" s="2">
        <f t="shared" si="22"/>
        <v>265305.54054323561</v>
      </c>
      <c r="J54" s="2">
        <f t="shared" si="23"/>
        <v>-46302.109783942346</v>
      </c>
      <c r="K54" s="6">
        <f t="shared" si="24"/>
        <v>-0.14859105588494578</v>
      </c>
      <c r="L54" s="7">
        <f t="shared" si="25"/>
        <v>0.85140894411505419</v>
      </c>
      <c r="N54">
        <f t="shared" si="26"/>
        <v>2002</v>
      </c>
      <c r="O54" s="2">
        <f t="shared" si="27"/>
        <v>6938.907317774102</v>
      </c>
      <c r="P54" s="2"/>
      <c r="Q54" s="2"/>
      <c r="R54">
        <f t="shared" si="60"/>
        <v>2002</v>
      </c>
      <c r="S54" s="2">
        <f t="shared" si="53"/>
        <v>62872.970100438659</v>
      </c>
      <c r="T54" s="2"/>
      <c r="U54" s="2">
        <f t="shared" si="54"/>
        <v>83541.07767591365</v>
      </c>
      <c r="V54" s="2">
        <f t="shared" si="55"/>
        <v>32628.337253332262</v>
      </c>
      <c r="W54" s="2"/>
      <c r="X54" s="2">
        <f t="shared" si="56"/>
        <v>16210.068952708782</v>
      </c>
      <c r="Y54" s="2">
        <f t="shared" si="57"/>
        <v>63114.179243068145</v>
      </c>
      <c r="Z54" s="2">
        <f t="shared" si="61"/>
        <v>258366.63322546153</v>
      </c>
      <c r="AA54" s="2">
        <f t="shared" si="33"/>
        <v>-46471.351425839239</v>
      </c>
      <c r="AB54" s="6">
        <f t="shared" si="34"/>
        <v>-0.15244606566664279</v>
      </c>
      <c r="AC54" s="7">
        <f t="shared" si="35"/>
        <v>0.84755393433335724</v>
      </c>
      <c r="AD54" s="2">
        <f t="shared" si="36"/>
        <v>0</v>
      </c>
      <c r="AF54">
        <f t="shared" si="16"/>
        <v>2002</v>
      </c>
      <c r="AG54" s="6">
        <f t="shared" si="50"/>
        <v>0.24334787087453771</v>
      </c>
      <c r="AH54" s="7"/>
      <c r="AI54" s="6">
        <f t="shared" si="58"/>
        <v>0.32334313697160816</v>
      </c>
      <c r="AJ54" s="6">
        <f t="shared" si="59"/>
        <v>0.12628696223656485</v>
      </c>
      <c r="AK54" s="7"/>
      <c r="AL54" s="6">
        <f t="shared" si="45"/>
        <v>6.2740566575263598E-2</v>
      </c>
      <c r="AM54" s="6">
        <f t="shared" si="17"/>
        <v>0.24428146334202558</v>
      </c>
      <c r="AN54" s="6">
        <f t="shared" si="37"/>
        <v>1</v>
      </c>
      <c r="AO54" s="7">
        <f t="shared" si="38"/>
        <v>0.75571853665797439</v>
      </c>
      <c r="AP54" s="7">
        <f t="shared" si="39"/>
        <v>0</v>
      </c>
    </row>
    <row r="55" spans="1:42" x14ac:dyDescent="0.3">
      <c r="A55">
        <f t="shared" si="14"/>
        <v>2003</v>
      </c>
      <c r="B55" s="2">
        <f t="shared" si="49"/>
        <v>80791.766579063667</v>
      </c>
      <c r="C55" s="2"/>
      <c r="D55" s="2">
        <f t="shared" si="51"/>
        <v>112063.6724160241</v>
      </c>
      <c r="E55" s="2">
        <f t="shared" si="52"/>
        <v>47515.994975282709</v>
      </c>
      <c r="F55" s="2"/>
      <c r="G55" s="2">
        <f t="shared" si="46"/>
        <v>22749.210768231504</v>
      </c>
      <c r="H55" s="2">
        <f t="shared" si="21"/>
        <v>65619.812159017951</v>
      </c>
      <c r="I55" s="2">
        <f t="shared" si="22"/>
        <v>328740.45689761988</v>
      </c>
      <c r="J55" s="2">
        <f t="shared" si="23"/>
        <v>63434.916354384273</v>
      </c>
      <c r="K55" s="6">
        <f t="shared" si="24"/>
        <v>0.23910136299639992</v>
      </c>
      <c r="L55" s="7">
        <f t="shared" si="25"/>
        <v>1.2391013629963998</v>
      </c>
      <c r="N55">
        <f t="shared" si="26"/>
        <v>2003</v>
      </c>
      <c r="O55" s="2">
        <f t="shared" si="27"/>
        <v>7077.685464129584</v>
      </c>
      <c r="P55" s="2"/>
      <c r="Q55" s="2"/>
      <c r="R55">
        <f t="shared" si="60"/>
        <v>2003</v>
      </c>
      <c r="S55" s="2">
        <f t="shared" si="53"/>
        <v>79376.229486237746</v>
      </c>
      <c r="T55" s="2"/>
      <c r="U55" s="2">
        <f t="shared" si="54"/>
        <v>110648.13532319818</v>
      </c>
      <c r="V55" s="2">
        <f t="shared" si="55"/>
        <v>46100.457882456794</v>
      </c>
      <c r="W55" s="2"/>
      <c r="X55" s="2">
        <f t="shared" si="56"/>
        <v>21333.673675405586</v>
      </c>
      <c r="Y55" s="2">
        <f t="shared" si="57"/>
        <v>64204.275066192036</v>
      </c>
      <c r="Z55" s="2">
        <f t="shared" si="61"/>
        <v>321662.77143349033</v>
      </c>
      <c r="AA55" s="2">
        <f t="shared" si="33"/>
        <v>63296.138208028802</v>
      </c>
      <c r="AB55" s="6">
        <f t="shared" si="34"/>
        <v>0.24498572984381442</v>
      </c>
      <c r="AC55" s="7">
        <f t="shared" si="35"/>
        <v>1.2449857298438145</v>
      </c>
      <c r="AD55" s="2">
        <f t="shared" si="36"/>
        <v>0</v>
      </c>
      <c r="AF55">
        <f t="shared" si="16"/>
        <v>2003</v>
      </c>
      <c r="AG55" s="6">
        <f t="shared" si="50"/>
        <v>0.24676846851905657</v>
      </c>
      <c r="AH55" s="7"/>
      <c r="AI55" s="6">
        <f t="shared" si="58"/>
        <v>0.34398800591717438</v>
      </c>
      <c r="AJ55" s="6">
        <f t="shared" si="59"/>
        <v>0.14331922117380907</v>
      </c>
      <c r="AK55" s="7"/>
      <c r="AL55" s="6">
        <f t="shared" si="45"/>
        <v>6.6323104723409729E-2</v>
      </c>
      <c r="AM55" s="6">
        <f t="shared" si="17"/>
        <v>0.19960119966655029</v>
      </c>
      <c r="AN55" s="6">
        <f t="shared" si="37"/>
        <v>1</v>
      </c>
      <c r="AO55" s="7">
        <f t="shared" si="38"/>
        <v>0.80039880033344979</v>
      </c>
      <c r="AP55" s="7">
        <f t="shared" si="39"/>
        <v>0</v>
      </c>
    </row>
    <row r="56" spans="1:42" x14ac:dyDescent="0.3">
      <c r="A56">
        <f t="shared" si="14"/>
        <v>2004</v>
      </c>
      <c r="B56" s="2">
        <f t="shared" si="49"/>
        <v>87901.23653305968</v>
      </c>
      <c r="C56" s="2"/>
      <c r="D56" s="2">
        <f t="shared" si="51"/>
        <v>133168.3503055287</v>
      </c>
      <c r="E56" s="2">
        <f t="shared" si="52"/>
        <v>55273.065987329224</v>
      </c>
      <c r="F56" s="2"/>
      <c r="G56" s="2">
        <f t="shared" si="46"/>
        <v>25778.971259149846</v>
      </c>
      <c r="H56" s="2">
        <f t="shared" si="21"/>
        <v>66926.536328998583</v>
      </c>
      <c r="I56" s="2">
        <f t="shared" si="22"/>
        <v>369048.16041406599</v>
      </c>
      <c r="J56" s="2">
        <f>I56-I55</f>
        <v>40307.703516446112</v>
      </c>
      <c r="K56" s="6">
        <f>(J56/I55)</f>
        <v>0.12261254333232006</v>
      </c>
      <c r="L56" s="7">
        <f t="shared" si="25"/>
        <v>1.12261254333232</v>
      </c>
      <c r="N56">
        <f t="shared" si="26"/>
        <v>2004</v>
      </c>
      <c r="O56" s="2">
        <f t="shared" si="27"/>
        <v>7311.2490844458598</v>
      </c>
      <c r="P56" s="2"/>
      <c r="Q56" s="2"/>
      <c r="R56">
        <f t="shared" si="60"/>
        <v>2004</v>
      </c>
      <c r="S56" s="2">
        <f t="shared" si="53"/>
        <v>86438.986716170504</v>
      </c>
      <c r="T56" s="2"/>
      <c r="U56" s="2">
        <f t="shared" si="54"/>
        <v>131706.10048863952</v>
      </c>
      <c r="V56" s="2">
        <f t="shared" si="55"/>
        <v>53810.816170440055</v>
      </c>
      <c r="W56" s="2"/>
      <c r="X56" s="2">
        <f t="shared" si="56"/>
        <v>24316.721442260674</v>
      </c>
      <c r="Y56" s="2">
        <f t="shared" si="57"/>
        <v>65464.286512109415</v>
      </c>
      <c r="Z56" s="2">
        <f t="shared" si="61"/>
        <v>361736.91132962011</v>
      </c>
      <c r="AA56" s="2">
        <f>Z56-Z55</f>
        <v>40074.139896129782</v>
      </c>
      <c r="AB56" s="6">
        <f>(AA56/Z55)</f>
        <v>0.12458432698797985</v>
      </c>
      <c r="AC56" s="7">
        <f t="shared" si="35"/>
        <v>1.1245843269879798</v>
      </c>
      <c r="AD56" s="2">
        <f t="shared" si="36"/>
        <v>0</v>
      </c>
      <c r="AF56">
        <f t="shared" si="16"/>
        <v>2004</v>
      </c>
      <c r="AG56" s="6">
        <f t="shared" si="50"/>
        <v>0.23895539550678035</v>
      </c>
      <c r="AH56" s="7"/>
      <c r="AI56" s="6">
        <f t="shared" si="58"/>
        <v>0.36409361711121302</v>
      </c>
      <c r="AJ56" s="6">
        <f t="shared" si="59"/>
        <v>0.14875677456483513</v>
      </c>
      <c r="AK56" s="7"/>
      <c r="AL56" s="6">
        <f t="shared" ref="AL56:AL64" si="62">X56/$Z56</f>
        <v>6.7222118287240284E-2</v>
      </c>
      <c r="AM56" s="6">
        <f t="shared" si="17"/>
        <v>0.18097209452993138</v>
      </c>
      <c r="AN56" s="6">
        <f t="shared" si="37"/>
        <v>1.0000000000000002</v>
      </c>
      <c r="AO56" s="7">
        <f t="shared" si="38"/>
        <v>0.81902790547006887</v>
      </c>
      <c r="AP56" s="7">
        <f t="shared" si="39"/>
        <v>0</v>
      </c>
    </row>
    <row r="57" spans="1:42" x14ac:dyDescent="0.3">
      <c r="A57">
        <f t="shared" si="14"/>
        <v>2005</v>
      </c>
      <c r="B57" s="2">
        <f t="shared" si="49"/>
        <v>90562.126382531846</v>
      </c>
      <c r="C57" s="2"/>
      <c r="D57" s="2">
        <f t="shared" si="51"/>
        <v>150054.07734771189</v>
      </c>
      <c r="E57" s="2">
        <f t="shared" si="52"/>
        <v>57772.906565069563</v>
      </c>
      <c r="F57" s="2"/>
      <c r="G57" s="2">
        <f t="shared" si="46"/>
        <v>28103.078138035085</v>
      </c>
      <c r="H57" s="2">
        <f t="shared" si="21"/>
        <v>67035.429388400036</v>
      </c>
      <c r="I57" s="2">
        <f t="shared" si="22"/>
        <v>393527.61782174843</v>
      </c>
      <c r="J57" s="2">
        <f t="shared" si="23"/>
        <v>24479.457407682436</v>
      </c>
      <c r="K57" s="6">
        <f t="shared" si="24"/>
        <v>6.6331335672333083E-2</v>
      </c>
      <c r="L57" s="7">
        <f t="shared" si="25"/>
        <v>1.0663313356723332</v>
      </c>
      <c r="N57">
        <f t="shared" si="26"/>
        <v>2005</v>
      </c>
      <c r="O57" s="2">
        <f t="shared" si="27"/>
        <v>7552.5203042325729</v>
      </c>
      <c r="P57" s="2"/>
      <c r="Q57" s="2"/>
      <c r="R57">
        <f t="shared" si="60"/>
        <v>2005</v>
      </c>
      <c r="S57" s="2">
        <f t="shared" si="53"/>
        <v>89051.622321685325</v>
      </c>
      <c r="T57" s="2"/>
      <c r="U57" s="2">
        <f t="shared" si="54"/>
        <v>148543.57328686537</v>
      </c>
      <c r="V57" s="2">
        <f t="shared" si="55"/>
        <v>56262.40250422305</v>
      </c>
      <c r="W57" s="2"/>
      <c r="X57" s="2">
        <f t="shared" si="56"/>
        <v>26592.574077188572</v>
      </c>
      <c r="Y57" s="2">
        <f t="shared" si="57"/>
        <v>65524.925327553523</v>
      </c>
      <c r="Z57" s="2">
        <f t="shared" si="61"/>
        <v>385975.09751751582</v>
      </c>
      <c r="AA57" s="2">
        <f t="shared" ref="AA57:AA64" si="63">Z57-Z56</f>
        <v>24238.186187895713</v>
      </c>
      <c r="AB57" s="6">
        <f t="shared" ref="AB57:AB64" si="64">(AA57/Z56)</f>
        <v>6.7005012285875118E-2</v>
      </c>
      <c r="AC57" s="7">
        <f t="shared" si="35"/>
        <v>1.0670050122858752</v>
      </c>
      <c r="AD57" s="2">
        <f t="shared" si="36"/>
        <v>0</v>
      </c>
      <c r="AF57">
        <f t="shared" si="16"/>
        <v>2005</v>
      </c>
      <c r="AG57" s="6">
        <f t="shared" si="50"/>
        <v>0.2307185693959028</v>
      </c>
      <c r="AH57" s="7"/>
      <c r="AI57" s="6">
        <f t="shared" si="58"/>
        <v>0.3848527385374243</v>
      </c>
      <c r="AJ57" s="6">
        <f t="shared" si="59"/>
        <v>0.14576692347793194</v>
      </c>
      <c r="AK57" s="7"/>
      <c r="AL57" s="6">
        <f t="shared" si="62"/>
        <v>6.8897123799500512E-2</v>
      </c>
      <c r="AM57" s="6">
        <f t="shared" si="17"/>
        <v>0.16976464478924047</v>
      </c>
      <c r="AN57" s="6">
        <f t="shared" si="37"/>
        <v>1</v>
      </c>
      <c r="AO57" s="7">
        <f t="shared" si="38"/>
        <v>0.83023535521075964</v>
      </c>
      <c r="AP57" s="7">
        <f t="shared" si="39"/>
        <v>0</v>
      </c>
    </row>
    <row r="58" spans="1:42" x14ac:dyDescent="0.3">
      <c r="A58">
        <f t="shared" si="14"/>
        <v>2006</v>
      </c>
      <c r="B58" s="2">
        <f t="shared" si="49"/>
        <v>102979.29605279691</v>
      </c>
      <c r="C58" s="2"/>
      <c r="D58" s="2">
        <f t="shared" si="51"/>
        <v>168741.04294668045</v>
      </c>
      <c r="E58" s="2">
        <f t="shared" si="52"/>
        <v>65070.844240284212</v>
      </c>
      <c r="F58" s="2"/>
      <c r="G58" s="2">
        <f t="shared" si="46"/>
        <v>33676.038034129291</v>
      </c>
      <c r="H58" s="2">
        <f t="shared" si="21"/>
        <v>68322.839639040059</v>
      </c>
      <c r="I58" s="2">
        <f t="shared" si="22"/>
        <v>438790.06091293093</v>
      </c>
      <c r="J58" s="2">
        <f t="shared" si="23"/>
        <v>45262.443091182504</v>
      </c>
      <c r="K58" s="6">
        <f t="shared" si="24"/>
        <v>0.11501719584947784</v>
      </c>
      <c r="L58" s="7">
        <f t="shared" si="25"/>
        <v>1.1150171958494779</v>
      </c>
      <c r="N58">
        <f t="shared" si="26"/>
        <v>2006</v>
      </c>
      <c r="O58" s="2">
        <f t="shared" si="27"/>
        <v>7741.3333118383862</v>
      </c>
      <c r="P58" s="2"/>
      <c r="Q58" s="2"/>
      <c r="R58">
        <f t="shared" si="60"/>
        <v>2006</v>
      </c>
      <c r="S58" s="2">
        <f t="shared" si="53"/>
        <v>101431.02939042923</v>
      </c>
      <c r="T58" s="2"/>
      <c r="U58" s="2">
        <f t="shared" si="54"/>
        <v>167192.77628431277</v>
      </c>
      <c r="V58" s="2">
        <f t="shared" si="55"/>
        <v>63522.577577916534</v>
      </c>
      <c r="W58" s="2"/>
      <c r="X58" s="2">
        <f t="shared" si="56"/>
        <v>32127.771371761613</v>
      </c>
      <c r="Y58" s="2">
        <f t="shared" si="57"/>
        <v>66774.572976672382</v>
      </c>
      <c r="Z58" s="2">
        <f t="shared" si="61"/>
        <v>431048.72760109254</v>
      </c>
      <c r="AA58" s="2">
        <f t="shared" si="63"/>
        <v>45073.630083576718</v>
      </c>
      <c r="AB58" s="6">
        <f t="shared" si="64"/>
        <v>0.11677859627078983</v>
      </c>
      <c r="AC58" s="7">
        <f t="shared" si="35"/>
        <v>1.1167785962707899</v>
      </c>
      <c r="AD58" s="2">
        <f t="shared" si="36"/>
        <v>0</v>
      </c>
      <c r="AF58">
        <f t="shared" si="16"/>
        <v>2006</v>
      </c>
      <c r="AG58" s="6">
        <f t="shared" si="50"/>
        <v>0.23531221157970111</v>
      </c>
      <c r="AH58" s="7"/>
      <c r="AI58" s="6">
        <f t="shared" si="58"/>
        <v>0.38787442249229598</v>
      </c>
      <c r="AJ58" s="6">
        <f t="shared" si="59"/>
        <v>0.14736750977421406</v>
      </c>
      <c r="AK58" s="7"/>
      <c r="AL58" s="6">
        <f t="shared" si="62"/>
        <v>7.4533966381391967E-2</v>
      </c>
      <c r="AM58" s="6">
        <f t="shared" si="17"/>
        <v>0.15491188977239689</v>
      </c>
      <c r="AN58" s="6">
        <f t="shared" si="37"/>
        <v>1</v>
      </c>
      <c r="AO58" s="7">
        <f t="shared" si="38"/>
        <v>0.84508811022760322</v>
      </c>
      <c r="AP58" s="7">
        <f t="shared" si="39"/>
        <v>0</v>
      </c>
    </row>
    <row r="59" spans="1:42" x14ac:dyDescent="0.3">
      <c r="A59">
        <f t="shared" si="14"/>
        <v>2007</v>
      </c>
      <c r="B59" s="2">
        <f t="shared" si="49"/>
        <v>106898.16187457337</v>
      </c>
      <c r="C59" s="2"/>
      <c r="D59" s="2">
        <f t="shared" si="51"/>
        <v>177259.45334439125</v>
      </c>
      <c r="E59" s="2">
        <f t="shared" si="52"/>
        <v>64256.898574717248</v>
      </c>
      <c r="F59" s="2"/>
      <c r="G59" s="2">
        <f t="shared" si="46"/>
        <v>37114.644044086446</v>
      </c>
      <c r="H59" s="2">
        <f t="shared" si="21"/>
        <v>71395.373426658101</v>
      </c>
      <c r="I59" s="2">
        <f t="shared" si="22"/>
        <v>456924.53126442642</v>
      </c>
      <c r="J59" s="2">
        <f t="shared" si="23"/>
        <v>18134.470351495489</v>
      </c>
      <c r="K59" s="6">
        <f t="shared" si="24"/>
        <v>4.1328352592503025E-2</v>
      </c>
      <c r="L59" s="7">
        <f t="shared" si="25"/>
        <v>1.041328352592503</v>
      </c>
      <c r="N59">
        <f t="shared" si="26"/>
        <v>2007</v>
      </c>
      <c r="O59" s="2">
        <f t="shared" si="27"/>
        <v>8058.7279776237592</v>
      </c>
      <c r="P59" s="2"/>
      <c r="Q59" s="2"/>
      <c r="R59">
        <f t="shared" si="60"/>
        <v>2007</v>
      </c>
      <c r="S59" s="2">
        <f t="shared" si="53"/>
        <v>105286.41627904862</v>
      </c>
      <c r="T59" s="2"/>
      <c r="U59" s="2">
        <f t="shared" si="54"/>
        <v>175647.70774886649</v>
      </c>
      <c r="V59" s="2">
        <f t="shared" si="55"/>
        <v>62645.152979192499</v>
      </c>
      <c r="W59" s="2"/>
      <c r="X59" s="2">
        <f t="shared" si="56"/>
        <v>35502.898448561697</v>
      </c>
      <c r="Y59" s="2">
        <f t="shared" si="57"/>
        <v>69783.627831133344</v>
      </c>
      <c r="Z59" s="2">
        <f t="shared" si="61"/>
        <v>448865.80328680261</v>
      </c>
      <c r="AA59" s="2">
        <f t="shared" si="63"/>
        <v>17817.075685710064</v>
      </c>
      <c r="AB59" s="6">
        <f t="shared" si="64"/>
        <v>4.1334249575139925E-2</v>
      </c>
      <c r="AC59" s="7">
        <f t="shared" si="35"/>
        <v>1.0413342495751399</v>
      </c>
      <c r="AD59" s="2">
        <f t="shared" si="36"/>
        <v>0</v>
      </c>
      <c r="AF59">
        <f t="shared" si="16"/>
        <v>2007</v>
      </c>
      <c r="AG59" s="6">
        <f t="shared" si="50"/>
        <v>0.23456101023533732</v>
      </c>
      <c r="AH59" s="7"/>
      <c r="AI59" s="6">
        <f t="shared" si="58"/>
        <v>0.39131452309953868</v>
      </c>
      <c r="AJ59" s="6">
        <f t="shared" si="59"/>
        <v>0.13956321136623859</v>
      </c>
      <c r="AK59" s="7"/>
      <c r="AL59" s="6">
        <f t="shared" si="62"/>
        <v>7.9094683062494592E-2</v>
      </c>
      <c r="AM59" s="6">
        <f t="shared" si="17"/>
        <v>0.15546657223639093</v>
      </c>
      <c r="AN59" s="6">
        <f t="shared" si="37"/>
        <v>1</v>
      </c>
      <c r="AO59" s="7">
        <f t="shared" si="38"/>
        <v>0.84453342776360918</v>
      </c>
      <c r="AP59" s="7">
        <f t="shared" si="39"/>
        <v>0</v>
      </c>
    </row>
    <row r="60" spans="1:42" x14ac:dyDescent="0.3">
      <c r="A60">
        <f t="shared" si="14"/>
        <v>2008</v>
      </c>
      <c r="B60" s="2">
        <f t="shared" si="49"/>
        <v>66309.384972544809</v>
      </c>
      <c r="C60" s="2"/>
      <c r="D60" s="2">
        <f t="shared" si="51"/>
        <v>102184.81045998058</v>
      </c>
      <c r="E60" s="2">
        <f t="shared" si="52"/>
        <v>40049.046299597765</v>
      </c>
      <c r="F60" s="2"/>
      <c r="G60" s="2">
        <f t="shared" si="46"/>
        <v>19845.765203761501</v>
      </c>
      <c r="H60" s="2">
        <f t="shared" si="21"/>
        <v>73307.701036605577</v>
      </c>
      <c r="I60" s="2">
        <f t="shared" si="22"/>
        <v>301696.70797249023</v>
      </c>
      <c r="J60" s="2">
        <f t="shared" si="23"/>
        <v>-155227.82329193619</v>
      </c>
      <c r="K60" s="6">
        <f t="shared" si="24"/>
        <v>-0.33972311108440889</v>
      </c>
      <c r="L60" s="7">
        <f t="shared" si="25"/>
        <v>0.66027688891559111</v>
      </c>
      <c r="N60">
        <f t="shared" si="26"/>
        <v>2008</v>
      </c>
      <c r="O60" s="2">
        <f t="shared" si="27"/>
        <v>8058.7279776237592</v>
      </c>
      <c r="P60" s="2"/>
      <c r="Q60" s="2"/>
      <c r="R60">
        <f t="shared" si="60"/>
        <v>2008</v>
      </c>
      <c r="S60" s="2">
        <f t="shared" si="53"/>
        <v>64697.639377020059</v>
      </c>
      <c r="T60" s="2"/>
      <c r="U60" s="2">
        <f t="shared" si="54"/>
        <v>100573.06486445582</v>
      </c>
      <c r="V60" s="2">
        <f t="shared" si="55"/>
        <v>38437.300704073015</v>
      </c>
      <c r="W60" s="2"/>
      <c r="X60" s="2">
        <f t="shared" si="56"/>
        <v>18234.019608236747</v>
      </c>
      <c r="Y60" s="2">
        <f t="shared" si="57"/>
        <v>71695.95544108082</v>
      </c>
      <c r="Z60" s="2">
        <f t="shared" si="61"/>
        <v>293637.97999486641</v>
      </c>
      <c r="AA60" s="2">
        <f t="shared" si="63"/>
        <v>-155227.82329193619</v>
      </c>
      <c r="AB60" s="6">
        <f t="shared" si="64"/>
        <v>-0.34582234190104572</v>
      </c>
      <c r="AC60" s="7">
        <f t="shared" si="35"/>
        <v>0.65417765809895423</v>
      </c>
      <c r="AD60" s="2">
        <f t="shared" si="36"/>
        <v>0</v>
      </c>
      <c r="AF60">
        <f t="shared" si="16"/>
        <v>2008</v>
      </c>
      <c r="AG60" s="6">
        <f t="shared" si="50"/>
        <v>0.22033130516069874</v>
      </c>
      <c r="AH60" s="7"/>
      <c r="AI60" s="6">
        <f t="shared" si="58"/>
        <v>0.34250700425814845</v>
      </c>
      <c r="AJ60" s="6">
        <f t="shared" si="59"/>
        <v>0.13090030351232154</v>
      </c>
      <c r="AK60" s="7"/>
      <c r="AL60" s="6">
        <f t="shared" si="62"/>
        <v>6.209693857911544E-2</v>
      </c>
      <c r="AM60" s="6">
        <f t="shared" si="17"/>
        <v>0.244164448489716</v>
      </c>
      <c r="AN60" s="6">
        <f t="shared" si="37"/>
        <v>1.0000000000000002</v>
      </c>
      <c r="AO60" s="7">
        <f t="shared" si="38"/>
        <v>0.75583555151028414</v>
      </c>
      <c r="AP60" s="7">
        <f t="shared" si="39"/>
        <v>0</v>
      </c>
    </row>
    <row r="61" spans="1:42" x14ac:dyDescent="0.3">
      <c r="A61">
        <f t="shared" si="14"/>
        <v>2009</v>
      </c>
      <c r="B61" s="2">
        <f t="shared" si="49"/>
        <v>81836.044047992662</v>
      </c>
      <c r="C61" s="2"/>
      <c r="D61" s="2">
        <f t="shared" si="51"/>
        <v>141021.54009164267</v>
      </c>
      <c r="E61" s="2">
        <f t="shared" si="52"/>
        <v>52320.08497237011</v>
      </c>
      <c r="F61" s="2"/>
      <c r="G61" s="2">
        <f t="shared" si="46"/>
        <v>24930.827989753856</v>
      </c>
      <c r="H61" s="2">
        <f t="shared" si="21"/>
        <v>75947.525598736902</v>
      </c>
      <c r="I61" s="2">
        <f t="shared" si="22"/>
        <v>376056.02270049619</v>
      </c>
      <c r="J61" s="2">
        <f t="shared" si="23"/>
        <v>74359.314728005964</v>
      </c>
      <c r="K61" s="6">
        <f t="shared" si="24"/>
        <v>0.2464704213305049</v>
      </c>
      <c r="L61" s="7">
        <f t="shared" si="25"/>
        <v>1.2464704213305049</v>
      </c>
      <c r="N61">
        <f t="shared" si="26"/>
        <v>2009</v>
      </c>
      <c r="O61" s="2">
        <f t="shared" si="27"/>
        <v>8284.372360997224</v>
      </c>
      <c r="P61" s="2"/>
      <c r="Q61" s="2"/>
      <c r="R61">
        <f t="shared" si="60"/>
        <v>2009</v>
      </c>
      <c r="S61" s="2">
        <f t="shared" si="53"/>
        <v>80179.169575793218</v>
      </c>
      <c r="T61" s="2"/>
      <c r="U61" s="2">
        <f t="shared" si="54"/>
        <v>139364.66561944323</v>
      </c>
      <c r="V61" s="2">
        <f t="shared" si="55"/>
        <v>50663.210500170666</v>
      </c>
      <c r="W61" s="2"/>
      <c r="X61" s="2">
        <f t="shared" si="56"/>
        <v>23273.953517554412</v>
      </c>
      <c r="Y61" s="2">
        <f t="shared" si="57"/>
        <v>74290.651126537457</v>
      </c>
      <c r="Z61" s="2">
        <f t="shared" si="61"/>
        <v>367771.65033949894</v>
      </c>
      <c r="AA61" s="2">
        <f t="shared" si="63"/>
        <v>74133.670344632526</v>
      </c>
      <c r="AB61" s="6">
        <f t="shared" si="64"/>
        <v>0.25246621825258636</v>
      </c>
      <c r="AC61" s="7">
        <f t="shared" si="35"/>
        <v>1.2524662182525863</v>
      </c>
      <c r="AD61" s="2">
        <f t="shared" si="36"/>
        <v>0</v>
      </c>
      <c r="AF61">
        <f t="shared" si="16"/>
        <v>2009</v>
      </c>
      <c r="AG61" s="6">
        <f t="shared" si="50"/>
        <v>0.21801345889977619</v>
      </c>
      <c r="AH61" s="7"/>
      <c r="AI61" s="6">
        <f t="shared" si="58"/>
        <v>0.37894347074004298</v>
      </c>
      <c r="AJ61" s="6">
        <f t="shared" si="59"/>
        <v>0.13775724815494134</v>
      </c>
      <c r="AK61" s="7"/>
      <c r="AL61" s="6">
        <f t="shared" si="62"/>
        <v>6.3283707420269231E-2</v>
      </c>
      <c r="AM61" s="6">
        <f t="shared" si="17"/>
        <v>0.20200211478497038</v>
      </c>
      <c r="AN61" s="6">
        <f t="shared" si="37"/>
        <v>1.0000000000000002</v>
      </c>
      <c r="AO61" s="7">
        <f t="shared" si="38"/>
        <v>0.79799788521502979</v>
      </c>
      <c r="AP61" s="7">
        <f t="shared" si="39"/>
        <v>0</v>
      </c>
    </row>
    <row r="62" spans="1:42" x14ac:dyDescent="0.3">
      <c r="A62">
        <f t="shared" si="14"/>
        <v>2010</v>
      </c>
      <c r="B62" s="2">
        <f t="shared" si="49"/>
        <v>92133.883759543984</v>
      </c>
      <c r="C62" s="2"/>
      <c r="D62" s="2">
        <f t="shared" si="51"/>
        <v>174846.90948615345</v>
      </c>
      <c r="E62" s="2">
        <f t="shared" si="52"/>
        <v>64707.052450817981</v>
      </c>
      <c r="F62" s="2"/>
      <c r="G62" s="2">
        <f t="shared" si="46"/>
        <v>25862.017148706462</v>
      </c>
      <c r="H62" s="2">
        <f t="shared" si="21"/>
        <v>79060.110928861162</v>
      </c>
      <c r="I62" s="2">
        <f t="shared" si="22"/>
        <v>436609.97377408308</v>
      </c>
      <c r="J62" s="2">
        <f t="shared" si="23"/>
        <v>60553.951073586883</v>
      </c>
      <c r="K62" s="6">
        <f t="shared" si="24"/>
        <v>0.16102375023471996</v>
      </c>
      <c r="L62" s="7">
        <f t="shared" si="25"/>
        <v>1.16102375023472</v>
      </c>
      <c r="N62">
        <f t="shared" si="26"/>
        <v>2010</v>
      </c>
      <c r="O62" s="2">
        <f t="shared" si="27"/>
        <v>8400.3535740511852</v>
      </c>
      <c r="P62" s="2"/>
      <c r="Q62" s="2"/>
      <c r="R62">
        <f t="shared" si="60"/>
        <v>2010</v>
      </c>
      <c r="S62" s="2">
        <f t="shared" si="53"/>
        <v>90453.813044733746</v>
      </c>
      <c r="T62" s="2"/>
      <c r="U62" s="2">
        <f t="shared" si="54"/>
        <v>173166.83877134323</v>
      </c>
      <c r="V62" s="2">
        <f t="shared" si="55"/>
        <v>63026.981736007743</v>
      </c>
      <c r="W62" s="2"/>
      <c r="X62" s="2">
        <f t="shared" si="56"/>
        <v>24181.946433896224</v>
      </c>
      <c r="Y62" s="2">
        <f t="shared" si="57"/>
        <v>77380.040214050925</v>
      </c>
      <c r="Z62" s="2">
        <f t="shared" si="61"/>
        <v>428209.62020003179</v>
      </c>
      <c r="AA62" s="2">
        <f t="shared" si="63"/>
        <v>60437.969860532845</v>
      </c>
      <c r="AB62" s="6">
        <f t="shared" si="64"/>
        <v>0.16433558651065433</v>
      </c>
      <c r="AC62" s="7">
        <f t="shared" si="35"/>
        <v>1.1643355865106544</v>
      </c>
      <c r="AD62" s="2">
        <f t="shared" si="36"/>
        <v>0</v>
      </c>
      <c r="AF62">
        <f t="shared" si="16"/>
        <v>2010</v>
      </c>
      <c r="AG62" s="6">
        <f t="shared" si="50"/>
        <v>0.21123722769815304</v>
      </c>
      <c r="AH62" s="7"/>
      <c r="AI62" s="6">
        <f t="shared" si="58"/>
        <v>0.40439735728134951</v>
      </c>
      <c r="AJ62" s="6">
        <f t="shared" si="59"/>
        <v>0.14718721570656357</v>
      </c>
      <c r="AK62" s="7"/>
      <c r="AL62" s="6">
        <f t="shared" si="62"/>
        <v>5.6472216627454531E-2</v>
      </c>
      <c r="AM62" s="6">
        <f t="shared" si="17"/>
        <v>0.18070598268647955</v>
      </c>
      <c r="AN62" s="6">
        <f t="shared" si="37"/>
        <v>1.0000000000000002</v>
      </c>
      <c r="AO62" s="7">
        <f t="shared" si="38"/>
        <v>0.81929401731352058</v>
      </c>
      <c r="AP62" s="7">
        <f t="shared" si="39"/>
        <v>0</v>
      </c>
    </row>
    <row r="63" spans="1:42" x14ac:dyDescent="0.3">
      <c r="A63">
        <f t="shared" si="14"/>
        <v>2011</v>
      </c>
      <c r="B63" s="2">
        <f t="shared" si="49"/>
        <v>92235.753161715009</v>
      </c>
      <c r="C63" s="2"/>
      <c r="D63" s="2">
        <f t="shared" si="51"/>
        <v>169513.01847326788</v>
      </c>
      <c r="E63" s="2">
        <f t="shared" si="52"/>
        <v>61262.226247399522</v>
      </c>
      <c r="F63" s="2"/>
      <c r="G63" s="2">
        <f t="shared" si="46"/>
        <v>20661.055033120934</v>
      </c>
      <c r="H63" s="2">
        <f t="shared" si="21"/>
        <v>83229.971254233184</v>
      </c>
      <c r="I63" s="2">
        <f t="shared" si="22"/>
        <v>426902.02416973654</v>
      </c>
      <c r="J63" s="2">
        <f t="shared" si="23"/>
        <v>-9707.9496043465333</v>
      </c>
      <c r="K63" s="6">
        <f t="shared" si="24"/>
        <v>-2.2234832430488082E-2</v>
      </c>
      <c r="L63" s="7">
        <f t="shared" si="25"/>
        <v>0.97776516756951193</v>
      </c>
      <c r="N63">
        <f t="shared" si="26"/>
        <v>2011</v>
      </c>
      <c r="O63" s="2">
        <f t="shared" si="27"/>
        <v>8652.3641812727201</v>
      </c>
      <c r="P63" s="2"/>
      <c r="Q63" s="2"/>
      <c r="R63">
        <f t="shared" si="60"/>
        <v>2011</v>
      </c>
      <c r="S63" s="2">
        <f t="shared" si="53"/>
        <v>90505.280325460466</v>
      </c>
      <c r="T63" s="2"/>
      <c r="U63" s="2">
        <f t="shared" si="54"/>
        <v>167782.54563701333</v>
      </c>
      <c r="V63" s="2">
        <f t="shared" si="55"/>
        <v>59531.753411144979</v>
      </c>
      <c r="W63" s="2"/>
      <c r="X63" s="2">
        <f t="shared" si="56"/>
        <v>18930.582196866391</v>
      </c>
      <c r="Y63" s="2">
        <f t="shared" si="57"/>
        <v>81499.498417978641</v>
      </c>
      <c r="Z63" s="2">
        <f t="shared" si="61"/>
        <v>418249.65998846386</v>
      </c>
      <c r="AA63" s="2">
        <f t="shared" si="63"/>
        <v>-9959.9602115679299</v>
      </c>
      <c r="AB63" s="6">
        <f t="shared" si="64"/>
        <v>-2.3259543321131556E-2</v>
      </c>
      <c r="AC63" s="7">
        <f t="shared" si="35"/>
        <v>0.97674045667886844</v>
      </c>
      <c r="AD63" s="2">
        <f t="shared" si="36"/>
        <v>0</v>
      </c>
      <c r="AF63">
        <f t="shared" si="16"/>
        <v>2011</v>
      </c>
      <c r="AG63" s="6">
        <f t="shared" si="50"/>
        <v>0.21639056521398434</v>
      </c>
      <c r="AH63" s="7"/>
      <c r="AI63" s="6">
        <f t="shared" si="58"/>
        <v>0.40115405148599786</v>
      </c>
      <c r="AJ63" s="6">
        <f t="shared" si="59"/>
        <v>0.1423354496278299</v>
      </c>
      <c r="AK63" s="7"/>
      <c r="AL63" s="6">
        <f t="shared" si="62"/>
        <v>4.5261440732285434E-2</v>
      </c>
      <c r="AM63" s="6">
        <f t="shared" si="17"/>
        <v>0.19485849293990234</v>
      </c>
      <c r="AN63" s="6">
        <f t="shared" si="37"/>
        <v>0.99999999999999978</v>
      </c>
      <c r="AO63" s="7">
        <f t="shared" si="38"/>
        <v>0.80514150706009746</v>
      </c>
      <c r="AP63" s="7">
        <f t="shared" si="39"/>
        <v>0</v>
      </c>
    </row>
    <row r="64" spans="1:42" x14ac:dyDescent="0.3">
      <c r="A64">
        <f t="shared" si="14"/>
        <v>2012</v>
      </c>
      <c r="B64" s="2">
        <f t="shared" si="49"/>
        <v>104823.2156729483</v>
      </c>
      <c r="C64" s="2"/>
      <c r="D64" s="2">
        <f t="shared" si="51"/>
        <v>194292.18784766144</v>
      </c>
      <c r="E64" s="2">
        <f t="shared" si="52"/>
        <v>70271.281726515546</v>
      </c>
      <c r="F64" s="2"/>
      <c r="G64" s="2">
        <f t="shared" si="46"/>
        <v>22364.589807377954</v>
      </c>
      <c r="H64" s="2">
        <f t="shared" si="21"/>
        <v>84800.228103906775</v>
      </c>
      <c r="I64" s="2">
        <f t="shared" si="22"/>
        <v>476551.50315841002</v>
      </c>
      <c r="J64" s="2">
        <f t="shared" si="23"/>
        <v>49649.47898867348</v>
      </c>
      <c r="K64" s="6">
        <f t="shared" si="24"/>
        <v>0.1163018120732377</v>
      </c>
      <c r="L64" s="7">
        <f t="shared" si="25"/>
        <v>1.1163018120732378</v>
      </c>
      <c r="N64">
        <f t="shared" si="26"/>
        <v>2012</v>
      </c>
      <c r="O64" s="2">
        <f t="shared" si="27"/>
        <v>8808.1067365356284</v>
      </c>
      <c r="P64" s="2"/>
      <c r="Q64" s="2"/>
      <c r="R64">
        <f t="shared" si="60"/>
        <v>2012</v>
      </c>
      <c r="S64" s="2">
        <f t="shared" si="53"/>
        <v>103061.59432564117</v>
      </c>
      <c r="T64" s="2"/>
      <c r="U64" s="2">
        <f t="shared" si="54"/>
        <v>192530.56650035433</v>
      </c>
      <c r="V64" s="2">
        <f t="shared" si="55"/>
        <v>68509.660379208421</v>
      </c>
      <c r="W64" s="2"/>
      <c r="X64" s="2">
        <f t="shared" si="56"/>
        <v>20602.968460070828</v>
      </c>
      <c r="Y64" s="2">
        <f t="shared" si="57"/>
        <v>83038.606756599649</v>
      </c>
      <c r="Z64" s="2">
        <f t="shared" si="61"/>
        <v>467743.39642187441</v>
      </c>
      <c r="AA64" s="2">
        <f t="shared" si="63"/>
        <v>49493.736433410551</v>
      </c>
      <c r="AB64" s="6">
        <f t="shared" si="64"/>
        <v>0.11833538952494471</v>
      </c>
      <c r="AC64" s="7">
        <f t="shared" si="35"/>
        <v>1.1183353895249448</v>
      </c>
      <c r="AD64" s="2">
        <f t="shared" si="36"/>
        <v>0</v>
      </c>
      <c r="AF64">
        <f t="shared" si="16"/>
        <v>2012</v>
      </c>
      <c r="AG64" s="6">
        <f t="shared" si="50"/>
        <v>0.22033789277205798</v>
      </c>
      <c r="AH64" s="7"/>
      <c r="AI64" s="6">
        <f t="shared" si="58"/>
        <v>0.41161578757320211</v>
      </c>
      <c r="AJ64" s="6">
        <f t="shared" si="59"/>
        <v>0.14646847160920071</v>
      </c>
      <c r="AK64" s="7"/>
      <c r="AL64" s="6">
        <f t="shared" si="62"/>
        <v>4.4047588095692272E-2</v>
      </c>
      <c r="AM64" s="6">
        <f t="shared" si="17"/>
        <v>0.17753025994984689</v>
      </c>
      <c r="AN64" s="6">
        <f t="shared" si="37"/>
        <v>1</v>
      </c>
      <c r="AO64" s="7">
        <f t="shared" si="38"/>
        <v>0.82246974005015316</v>
      </c>
      <c r="AP64" s="7">
        <f t="shared" si="39"/>
        <v>0</v>
      </c>
    </row>
    <row r="65" spans="1:42" x14ac:dyDescent="0.3">
      <c r="A65">
        <f t="shared" si="14"/>
        <v>0</v>
      </c>
      <c r="B65" s="2">
        <f t="shared" si="49"/>
        <v>103061.59432564117</v>
      </c>
      <c r="C65" s="2"/>
      <c r="D65" s="2">
        <f t="shared" si="51"/>
        <v>192530.56650035433</v>
      </c>
      <c r="E65" s="2">
        <f t="shared" si="52"/>
        <v>68509.660379208421</v>
      </c>
      <c r="F65" s="2"/>
      <c r="G65" s="2">
        <f t="shared" si="46"/>
        <v>20602.968460070828</v>
      </c>
      <c r="H65" s="2">
        <f t="shared" si="21"/>
        <v>83038.606756599649</v>
      </c>
      <c r="I65" s="2">
        <f t="shared" ref="I65:I66" si="65">SUM(B65:H65)</f>
        <v>467743.39642187441</v>
      </c>
      <c r="J65" s="2">
        <f t="shared" ref="J65:J66" si="66">I65-I64</f>
        <v>-8808.1067365356139</v>
      </c>
      <c r="K65" s="6">
        <f t="shared" ref="K65:K66" si="67">(J65/I64)</f>
        <v>-1.8483011129245604E-2</v>
      </c>
      <c r="L65" s="7">
        <f t="shared" ref="L65:L66" si="68">K65+1</f>
        <v>0.98151698887075445</v>
      </c>
      <c r="N65">
        <f t="shared" ref="N65:N66" si="69">A65</f>
        <v>0</v>
      </c>
      <c r="O65" s="2">
        <f t="shared" si="27"/>
        <v>8808.1067365356284</v>
      </c>
      <c r="P65" s="2"/>
      <c r="Q65" s="2"/>
      <c r="R65">
        <f t="shared" ref="R65:R66" si="70">A65</f>
        <v>0</v>
      </c>
      <c r="S65" s="2">
        <f t="shared" ref="S65:S66" si="71">B65-($O65/5)</f>
        <v>101299.97297833404</v>
      </c>
      <c r="T65" s="2"/>
      <c r="U65" s="2">
        <f t="shared" ref="U65:U66" si="72">D65-($O65/5)</f>
        <v>190768.94515304721</v>
      </c>
      <c r="V65" s="2">
        <f t="shared" ref="V65:V66" si="73">E65-($O65/5)</f>
        <v>66748.039031901295</v>
      </c>
      <c r="W65" s="2"/>
      <c r="X65" s="2">
        <f t="shared" ref="X65:X66" si="74">G65-($O65/5)</f>
        <v>18841.347112763702</v>
      </c>
      <c r="Y65" s="2">
        <f t="shared" ref="Y65:Y66" si="75">H65-($O65/5)</f>
        <v>81276.985409292523</v>
      </c>
      <c r="Z65" s="2">
        <f t="shared" ref="Z65:Z66" si="76">SUM(S65:Y65)</f>
        <v>458935.28968533874</v>
      </c>
      <c r="AA65" s="2">
        <f t="shared" ref="AA65:AA66" si="77">Z65-Z64</f>
        <v>-8808.1067365356721</v>
      </c>
      <c r="AB65" s="6">
        <f t="shared" ref="AB65:AB66" si="78">(AA65/Z64)</f>
        <v>-1.8831065930413109E-2</v>
      </c>
      <c r="AC65" s="7">
        <f t="shared" ref="AC65:AC66" si="79">AB65+1</f>
        <v>0.98116893406958694</v>
      </c>
      <c r="AD65" s="2">
        <f t="shared" ref="AD65:AD66" si="80">Z65-(I65-O65)</f>
        <v>0</v>
      </c>
      <c r="AF65">
        <f t="shared" ref="AF65:AF66" si="81">A65</f>
        <v>0</v>
      </c>
      <c r="AG65" s="6">
        <f t="shared" ref="AG65:AG66" si="82">S65/$Z65</f>
        <v>0.22072822738863396</v>
      </c>
      <c r="AH65" s="7"/>
      <c r="AI65" s="6">
        <f t="shared" ref="AI65:AI66" si="83">U65/$Z65</f>
        <v>0.41567721951355002</v>
      </c>
      <c r="AJ65" s="6">
        <f t="shared" ref="AJ65:AJ66" si="84">V65/$Z65</f>
        <v>0.14544106877827148</v>
      </c>
      <c r="AK65" s="7"/>
      <c r="AL65" s="6">
        <f t="shared" ref="AL65:AL66" si="85">X65/$Z65</f>
        <v>4.1054474424230825E-2</v>
      </c>
      <c r="AM65" s="6">
        <f t="shared" ref="AM65:AM66" si="86">Y65/$Z65</f>
        <v>0.17709900989531382</v>
      </c>
      <c r="AN65" s="6">
        <f t="shared" ref="AN65:AN66" si="87">SUM(AG65:AM65)</f>
        <v>1.0000000000000002</v>
      </c>
      <c r="AO65" s="7">
        <f t="shared" ref="AO65:AO66" si="88">SUM(AG65:AL65)</f>
        <v>0.82290099010468631</v>
      </c>
      <c r="AP65" s="7">
        <f t="shared" ref="AP65:AP66" si="89">AN65-(AO65+AM65)</f>
        <v>0</v>
      </c>
    </row>
    <row r="66" spans="1:42" x14ac:dyDescent="0.3">
      <c r="A66">
        <f t="shared" si="14"/>
        <v>0</v>
      </c>
      <c r="B66" s="2">
        <f t="shared" si="49"/>
        <v>101299.97297833404</v>
      </c>
      <c r="C66" s="2"/>
      <c r="D66" s="2">
        <f t="shared" si="51"/>
        <v>190768.94515304721</v>
      </c>
      <c r="E66" s="2">
        <f t="shared" si="52"/>
        <v>66748.039031901295</v>
      </c>
      <c r="F66" s="2"/>
      <c r="G66" s="2">
        <f t="shared" si="46"/>
        <v>18841.347112763702</v>
      </c>
      <c r="H66" s="2">
        <f t="shared" si="21"/>
        <v>81276.985409292523</v>
      </c>
      <c r="I66" s="2">
        <f t="shared" si="65"/>
        <v>458935.28968533874</v>
      </c>
      <c r="J66" s="2">
        <f t="shared" si="66"/>
        <v>-8808.1067365356721</v>
      </c>
      <c r="K66" s="6">
        <f t="shared" si="67"/>
        <v>-1.8831065930413109E-2</v>
      </c>
      <c r="L66" s="7">
        <f t="shared" si="68"/>
        <v>0.98116893406958694</v>
      </c>
      <c r="N66">
        <f t="shared" si="69"/>
        <v>0</v>
      </c>
      <c r="O66" s="2">
        <f t="shared" si="27"/>
        <v>8808.1067365356284</v>
      </c>
      <c r="P66" s="2"/>
      <c r="R66">
        <f t="shared" si="70"/>
        <v>0</v>
      </c>
      <c r="S66" s="2">
        <f t="shared" si="71"/>
        <v>99538.351631026919</v>
      </c>
      <c r="T66" s="2"/>
      <c r="U66" s="2">
        <f t="shared" si="72"/>
        <v>189007.3238057401</v>
      </c>
      <c r="V66" s="2">
        <f t="shared" si="73"/>
        <v>64986.417684594169</v>
      </c>
      <c r="W66" s="2"/>
      <c r="X66" s="2">
        <f t="shared" si="74"/>
        <v>17079.725765456576</v>
      </c>
      <c r="Y66" s="2">
        <f t="shared" si="75"/>
        <v>79515.364061985398</v>
      </c>
      <c r="Z66" s="2">
        <f t="shared" si="76"/>
        <v>450127.18294880318</v>
      </c>
      <c r="AA66" s="2">
        <f t="shared" si="77"/>
        <v>-8808.1067365355557</v>
      </c>
      <c r="AB66" s="6">
        <f t="shared" si="78"/>
        <v>-1.919248080175897E-2</v>
      </c>
      <c r="AC66" s="7">
        <f t="shared" si="79"/>
        <v>0.98080751919824105</v>
      </c>
      <c r="AD66" s="2">
        <f t="shared" si="80"/>
        <v>0</v>
      </c>
      <c r="AF66">
        <f t="shared" si="81"/>
        <v>0</v>
      </c>
      <c r="AG66" s="6">
        <f t="shared" si="82"/>
        <v>0.22113383817201787</v>
      </c>
      <c r="AH66" s="7"/>
      <c r="AI66" s="6">
        <f t="shared" si="83"/>
        <v>0.41989759997950965</v>
      </c>
      <c r="AJ66" s="6">
        <f t="shared" si="84"/>
        <v>0.14437345742788796</v>
      </c>
      <c r="AK66" s="7"/>
      <c r="AL66" s="6">
        <f t="shared" si="85"/>
        <v>3.794422201646773E-2</v>
      </c>
      <c r="AM66" s="6">
        <f t="shared" si="86"/>
        <v>0.1766508824041168</v>
      </c>
      <c r="AN66" s="6">
        <f t="shared" si="87"/>
        <v>1</v>
      </c>
      <c r="AO66" s="7">
        <f t="shared" si="88"/>
        <v>0.82334911759588325</v>
      </c>
      <c r="AP66" s="7">
        <f t="shared" si="89"/>
        <v>0</v>
      </c>
    </row>
    <row r="67" spans="1:42" x14ac:dyDescent="0.3">
      <c r="A67">
        <f t="shared" ref="A67:A69" si="90">A31</f>
        <v>0</v>
      </c>
      <c r="B67" s="2">
        <f t="shared" ref="B67" si="91">S66*(1+(B31/100))</f>
        <v>99538.351631026919</v>
      </c>
      <c r="C67" s="2"/>
      <c r="D67" s="2">
        <f t="shared" ref="D67:E67" si="92">U66*(1+(D31/100))</f>
        <v>189007.3238057401</v>
      </c>
      <c r="E67" s="2">
        <f t="shared" si="92"/>
        <v>64986.417684594169</v>
      </c>
      <c r="F67" s="2"/>
      <c r="G67" s="2">
        <f t="shared" ref="G67:H67" si="93">X66*(1+(G31/100))</f>
        <v>17079.725765456576</v>
      </c>
      <c r="H67" s="2">
        <f t="shared" si="93"/>
        <v>79515.364061985398</v>
      </c>
      <c r="I67" s="2">
        <f t="shared" ref="I67" si="94">SUM(B67:H67)</f>
        <v>450127.18294880318</v>
      </c>
      <c r="J67" s="2">
        <f t="shared" ref="J67" si="95">I67-I66</f>
        <v>-8808.1067365355557</v>
      </c>
      <c r="K67" s="6">
        <f t="shared" ref="K67" si="96">(J67/I66)</f>
        <v>-1.919248080175897E-2</v>
      </c>
      <c r="L67" s="7">
        <f t="shared" ref="L67" si="97">K67+1</f>
        <v>0.98080751919824105</v>
      </c>
      <c r="N67">
        <f t="shared" ref="N67" si="98">A67</f>
        <v>0</v>
      </c>
      <c r="O67" s="2">
        <f t="shared" ref="O67:O69" si="99">O66*(1+O31)</f>
        <v>8808.1067365356284</v>
      </c>
      <c r="P67" s="2"/>
      <c r="R67">
        <f t="shared" ref="R67" si="100">A67</f>
        <v>0</v>
      </c>
      <c r="S67" s="2">
        <f t="shared" ref="S67" si="101">B67-($O67/5)</f>
        <v>97776.730283719793</v>
      </c>
      <c r="T67" s="2"/>
      <c r="U67" s="2">
        <f t="shared" ref="U67" si="102">D67-($O67/5)</f>
        <v>187245.70245843299</v>
      </c>
      <c r="V67" s="2">
        <f t="shared" ref="V67" si="103">E67-($O67/5)</f>
        <v>63224.796337287044</v>
      </c>
      <c r="W67" s="2"/>
      <c r="X67" s="2">
        <f t="shared" ref="X67" si="104">G67-($O67/5)</f>
        <v>15318.104418149451</v>
      </c>
      <c r="Y67" s="2">
        <f t="shared" ref="Y67" si="105">H67-($O67/5)</f>
        <v>77753.742714678272</v>
      </c>
      <c r="Z67" s="2">
        <f t="shared" ref="Z67" si="106">SUM(S67:Y67)</f>
        <v>441319.07621226757</v>
      </c>
      <c r="AA67" s="2">
        <f t="shared" ref="AA67" si="107">Z67-Z66</f>
        <v>-8808.1067365356139</v>
      </c>
      <c r="AB67" s="6">
        <f t="shared" ref="AB67" si="108">(AA67/Z66)</f>
        <v>-1.9568040034448297E-2</v>
      </c>
      <c r="AC67" s="7">
        <f t="shared" ref="AC67" si="109">AB67+1</f>
        <v>0.98043195996555166</v>
      </c>
      <c r="AD67" s="2">
        <f t="shared" ref="AD67" si="110">Z67-(I67-O67)</f>
        <v>0</v>
      </c>
      <c r="AF67">
        <f t="shared" ref="AF67" si="111">A67</f>
        <v>0</v>
      </c>
      <c r="AG67" s="6">
        <f t="shared" ref="AG67" si="112">S67/$Z67</f>
        <v>0.22155563979448448</v>
      </c>
      <c r="AH67" s="7"/>
      <c r="AI67" s="6">
        <f t="shared" ref="AI67" si="113">U67/$Z67</f>
        <v>0.42428644613669664</v>
      </c>
      <c r="AJ67" s="6">
        <f t="shared" ref="AJ67" si="114">V67/$Z67</f>
        <v>0.14326323004192301</v>
      </c>
      <c r="AK67" s="7"/>
      <c r="AL67" s="6">
        <f t="shared" ref="AL67" si="115">X67/$Z67</f>
        <v>3.4709817100182824E-2</v>
      </c>
      <c r="AM67" s="6">
        <f t="shared" ref="AM67" si="116">Y67/$Z67</f>
        <v>0.17618486692671301</v>
      </c>
      <c r="AN67" s="6">
        <f t="shared" ref="AN67" si="117">SUM(AG67:AM67)</f>
        <v>0.99999999999999989</v>
      </c>
      <c r="AO67" s="7">
        <f t="shared" ref="AO67" si="118">SUM(AG67:AL67)</f>
        <v>0.82381513307328691</v>
      </c>
      <c r="AP67" s="7">
        <f t="shared" ref="AP67" si="119">AN67-(AO67+AM67)</f>
        <v>0</v>
      </c>
    </row>
    <row r="68" spans="1:42" x14ac:dyDescent="0.3">
      <c r="A68">
        <f t="shared" si="90"/>
        <v>0</v>
      </c>
      <c r="B68" s="2">
        <f t="shared" ref="B68:B69" si="120">S67*(1+(B32/100))</f>
        <v>97776.730283719793</v>
      </c>
      <c r="C68" s="2"/>
      <c r="D68" s="2">
        <f t="shared" ref="D68:D69" si="121">U67*(1+(D32/100))</f>
        <v>187245.70245843299</v>
      </c>
      <c r="E68" s="2">
        <f t="shared" ref="E68:E69" si="122">V67*(1+(E32/100))</f>
        <v>63224.796337287044</v>
      </c>
      <c r="F68" s="2"/>
      <c r="G68" s="2">
        <f t="shared" ref="G68:G69" si="123">X67*(1+(G32/100))</f>
        <v>15318.104418149451</v>
      </c>
      <c r="H68" s="2">
        <f t="shared" ref="H68:H69" si="124">Y67*(1+(H32/100))</f>
        <v>77753.742714678272</v>
      </c>
      <c r="I68" s="2">
        <f t="shared" ref="I68:I69" si="125">SUM(B68:H68)</f>
        <v>441319.07621226757</v>
      </c>
      <c r="J68" s="2">
        <f t="shared" ref="J68:J69" si="126">I68-I67</f>
        <v>-8808.1067365356139</v>
      </c>
      <c r="K68" s="6">
        <f t="shared" ref="K68:K69" si="127">(J68/I67)</f>
        <v>-1.9568040034448297E-2</v>
      </c>
      <c r="L68" s="7">
        <f t="shared" ref="L68:L69" si="128">K68+1</f>
        <v>0.98043195996555166</v>
      </c>
      <c r="N68">
        <f t="shared" ref="N68:N69" si="129">A68</f>
        <v>0</v>
      </c>
      <c r="O68" s="2">
        <f t="shared" si="99"/>
        <v>8808.1067365356284</v>
      </c>
      <c r="P68" s="2"/>
      <c r="R68">
        <f t="shared" ref="R68:R69" si="130">A68</f>
        <v>0</v>
      </c>
      <c r="S68" s="2">
        <f t="shared" ref="S68:S69" si="131">B68-($O68/5)</f>
        <v>96015.108936412667</v>
      </c>
      <c r="T68" s="2"/>
      <c r="U68" s="2">
        <f t="shared" ref="U68:U69" si="132">D68-($O68/5)</f>
        <v>185484.08111112588</v>
      </c>
      <c r="V68" s="2">
        <f t="shared" ref="V68:V69" si="133">E68-($O68/5)</f>
        <v>61463.174989979918</v>
      </c>
      <c r="W68" s="2"/>
      <c r="X68" s="2">
        <f t="shared" ref="X68:X69" si="134">G68-($O68/5)</f>
        <v>13556.483070842325</v>
      </c>
      <c r="Y68" s="2">
        <f t="shared" ref="Y68:Y69" si="135">H68-($O68/5)</f>
        <v>75992.121367371146</v>
      </c>
      <c r="Z68" s="2">
        <f t="shared" ref="Z68:Z69" si="136">SUM(S68:Y68)</f>
        <v>432510.96947573195</v>
      </c>
      <c r="AA68" s="2">
        <f t="shared" ref="AA68:AA69" si="137">Z68-Z67</f>
        <v>-8808.1067365356139</v>
      </c>
      <c r="AB68" s="6">
        <f t="shared" ref="AB68:AB69" si="138">(AA68/Z67)</f>
        <v>-1.9958590533029785E-2</v>
      </c>
      <c r="AC68" s="7">
        <f t="shared" ref="AC68:AC69" si="139">AB68+1</f>
        <v>0.98004140946697027</v>
      </c>
      <c r="AD68" s="2">
        <f t="shared" ref="AD68:AD69" si="140">Z68-(I68-O68)</f>
        <v>0</v>
      </c>
      <c r="AF68">
        <f t="shared" ref="AF68:AF69" si="141">A68</f>
        <v>0</v>
      </c>
      <c r="AG68" s="6">
        <f t="shared" ref="AG68:AG69" si="142">S68/$Z68</f>
        <v>0.22199462143768828</v>
      </c>
      <c r="AH68" s="7"/>
      <c r="AI68" s="6">
        <f t="shared" ref="AI68:AI69" si="143">U68/$Z68</f>
        <v>0.42885405042087221</v>
      </c>
      <c r="AJ68" s="6">
        <f t="shared" ref="AJ68:AJ69" si="144">V68/$Z68</f>
        <v>0.14210778298752166</v>
      </c>
      <c r="AK68" s="7"/>
      <c r="AL68" s="6">
        <f t="shared" ref="AL68:AL69" si="145">X68/$Z68</f>
        <v>3.1343674559918822E-2</v>
      </c>
      <c r="AM68" s="6">
        <f t="shared" ref="AM68:AM69" si="146">Y68/$Z68</f>
        <v>0.17569987059399897</v>
      </c>
      <c r="AN68" s="6">
        <f t="shared" ref="AN68:AN69" si="147">SUM(AG68:AM68)</f>
        <v>0.99999999999999989</v>
      </c>
      <c r="AO68" s="7">
        <f t="shared" ref="AO68:AO69" si="148">SUM(AG68:AL68)</f>
        <v>0.82430012940600095</v>
      </c>
      <c r="AP68" s="7">
        <f t="shared" ref="AP68:AP69" si="149">AN68-(AO68+AM68)</f>
        <v>0</v>
      </c>
    </row>
    <row r="69" spans="1:42" x14ac:dyDescent="0.3">
      <c r="A69">
        <f t="shared" si="90"/>
        <v>0</v>
      </c>
      <c r="B69" s="2">
        <f t="shared" si="120"/>
        <v>96015.108936412667</v>
      </c>
      <c r="C69" s="2"/>
      <c r="D69" s="2">
        <f t="shared" si="121"/>
        <v>185484.08111112588</v>
      </c>
      <c r="E69" s="2">
        <f t="shared" si="122"/>
        <v>61463.174989979918</v>
      </c>
      <c r="F69" s="2"/>
      <c r="G69" s="2">
        <f t="shared" si="123"/>
        <v>13556.483070842325</v>
      </c>
      <c r="H69" s="2">
        <f t="shared" si="124"/>
        <v>75992.121367371146</v>
      </c>
      <c r="I69" s="2">
        <f t="shared" si="125"/>
        <v>432510.96947573195</v>
      </c>
      <c r="J69" s="2">
        <f t="shared" si="126"/>
        <v>-8808.1067365356139</v>
      </c>
      <c r="K69" s="6">
        <f t="shared" si="127"/>
        <v>-1.9958590533029785E-2</v>
      </c>
      <c r="L69" s="7">
        <f t="shared" si="128"/>
        <v>0.98004140946697027</v>
      </c>
      <c r="N69">
        <f t="shared" si="129"/>
        <v>0</v>
      </c>
      <c r="O69" s="2">
        <f t="shared" si="99"/>
        <v>8808.1067365356284</v>
      </c>
      <c r="P69" s="2"/>
      <c r="R69">
        <f t="shared" si="130"/>
        <v>0</v>
      </c>
      <c r="S69" s="2">
        <f t="shared" si="131"/>
        <v>94253.487589105542</v>
      </c>
      <c r="T69" s="2"/>
      <c r="U69" s="2">
        <f t="shared" si="132"/>
        <v>183722.45976381877</v>
      </c>
      <c r="V69" s="2">
        <f t="shared" si="133"/>
        <v>59701.553642672792</v>
      </c>
      <c r="W69" s="2"/>
      <c r="X69" s="2">
        <f t="shared" si="134"/>
        <v>11794.861723535199</v>
      </c>
      <c r="Y69" s="2">
        <f t="shared" si="135"/>
        <v>74230.500020064021</v>
      </c>
      <c r="Z69" s="2">
        <f t="shared" si="136"/>
        <v>423702.86273919634</v>
      </c>
      <c r="AA69" s="2">
        <f t="shared" si="137"/>
        <v>-8808.1067365356139</v>
      </c>
      <c r="AB69" s="6">
        <f t="shared" si="138"/>
        <v>-2.0365048191060584E-2</v>
      </c>
      <c r="AC69" s="7">
        <f t="shared" si="139"/>
        <v>0.97963495180893945</v>
      </c>
      <c r="AD69" s="2">
        <f t="shared" si="140"/>
        <v>0</v>
      </c>
      <c r="AF69">
        <f t="shared" si="141"/>
        <v>0</v>
      </c>
      <c r="AG69" s="6">
        <f t="shared" si="142"/>
        <v>0.22245185453731947</v>
      </c>
      <c r="AH69" s="7"/>
      <c r="AI69" s="6">
        <f t="shared" si="143"/>
        <v>0.43361156112109217</v>
      </c>
      <c r="AJ69" s="6">
        <f t="shared" si="144"/>
        <v>0.1409042961303312</v>
      </c>
      <c r="AK69" s="7"/>
      <c r="AL69" s="6">
        <f t="shared" si="145"/>
        <v>2.7837578550408193E-2</v>
      </c>
      <c r="AM69" s="6">
        <f t="shared" si="146"/>
        <v>0.17519470966084891</v>
      </c>
      <c r="AN69" s="6">
        <f t="shared" si="147"/>
        <v>0.99999999999999989</v>
      </c>
      <c r="AO69" s="7">
        <f t="shared" si="148"/>
        <v>0.82480529033915095</v>
      </c>
      <c r="AP69" s="7">
        <f t="shared" si="149"/>
        <v>0</v>
      </c>
    </row>
    <row r="70" spans="1:42" x14ac:dyDescent="0.3">
      <c r="A70" s="9" t="s">
        <v>79</v>
      </c>
      <c r="B70" s="10">
        <f>S70</f>
        <v>94253.487589105542</v>
      </c>
      <c r="C70" s="10"/>
      <c r="D70" s="10">
        <f>U70</f>
        <v>183722.45976381877</v>
      </c>
      <c r="E70" s="10">
        <f>V70</f>
        <v>59701.553642672792</v>
      </c>
      <c r="F70" s="10"/>
      <c r="G70" s="10">
        <f>X70</f>
        <v>11794.861723535199</v>
      </c>
      <c r="H70" s="10">
        <f>Y70</f>
        <v>74230.500020064021</v>
      </c>
      <c r="I70" s="10">
        <f>SUM(B70:H70)</f>
        <v>423702.86273919634</v>
      </c>
      <c r="J70" s="10"/>
      <c r="K70" s="10"/>
      <c r="N70" t="s">
        <v>40</v>
      </c>
      <c r="O70" s="2">
        <f>O69</f>
        <v>8808.1067365356284</v>
      </c>
      <c r="P70" s="2"/>
      <c r="R70" s="9" t="s">
        <v>79</v>
      </c>
      <c r="S70" s="10">
        <f>S69</f>
        <v>94253.487589105542</v>
      </c>
      <c r="T70" s="10"/>
      <c r="U70" s="10">
        <f>U69</f>
        <v>183722.45976381877</v>
      </c>
      <c r="V70" s="10">
        <f>V69</f>
        <v>59701.553642672792</v>
      </c>
      <c r="W70" s="10"/>
      <c r="X70" s="10">
        <f>X69</f>
        <v>11794.861723535199</v>
      </c>
      <c r="Y70" s="10">
        <f>Y69</f>
        <v>74230.500020064021</v>
      </c>
      <c r="Z70" s="10">
        <f>SUM(S70:Y70)</f>
        <v>423702.86273919634</v>
      </c>
      <c r="AA70" s="43"/>
      <c r="AB70" s="43"/>
      <c r="AC70" s="43"/>
      <c r="AD70" s="43"/>
      <c r="AJ70" s="7"/>
    </row>
    <row r="71" spans="1:42" x14ac:dyDescent="0.3">
      <c r="A71" s="11" t="s">
        <v>11</v>
      </c>
      <c r="I71" s="6">
        <f>(Z70-Z39)/Z39</f>
        <v>3.2370286273919633</v>
      </c>
      <c r="K71" s="6"/>
      <c r="N71" t="s">
        <v>71</v>
      </c>
      <c r="O71" s="2">
        <f>SUM(O40:O69)</f>
        <v>211760.11699393415</v>
      </c>
      <c r="P71" s="2"/>
      <c r="AH71" s="7"/>
      <c r="AJ71" s="7"/>
    </row>
    <row r="72" spans="1:42" x14ac:dyDescent="0.3">
      <c r="A72" s="1" t="s">
        <v>12</v>
      </c>
      <c r="I72" s="12">
        <f>STDEV(AC40:AC69)</f>
        <v>0.13033548953711677</v>
      </c>
      <c r="AI72" s="7"/>
    </row>
    <row r="73" spans="1:42" x14ac:dyDescent="0.3">
      <c r="A73" s="1" t="s">
        <v>13</v>
      </c>
      <c r="I73" s="13">
        <f>((1+I71)^(1/I80))-1</f>
        <v>4.9305735233923453E-2</v>
      </c>
    </row>
    <row r="74" spans="1:42" x14ac:dyDescent="0.3">
      <c r="A74" s="1" t="s">
        <v>83</v>
      </c>
      <c r="I74" s="31">
        <f>J60</f>
        <v>-155227.82329193619</v>
      </c>
      <c r="O74" s="2"/>
      <c r="P74" s="2"/>
    </row>
    <row r="75" spans="1:42" x14ac:dyDescent="0.3">
      <c r="A75" s="1" t="s">
        <v>84</v>
      </c>
      <c r="I75" s="32">
        <f>K60</f>
        <v>-0.33972311108440889</v>
      </c>
    </row>
    <row r="76" spans="1:42" x14ac:dyDescent="0.3">
      <c r="A76" s="1" t="s">
        <v>43</v>
      </c>
      <c r="I76" s="2">
        <f>O71</f>
        <v>211760.11699393415</v>
      </c>
    </row>
    <row r="77" spans="1:42" x14ac:dyDescent="0.3">
      <c r="A77" s="3" t="s">
        <v>85</v>
      </c>
      <c r="I77" s="33">
        <f>I70-Z70</f>
        <v>0</v>
      </c>
    </row>
    <row r="78" spans="1:42" x14ac:dyDescent="0.3">
      <c r="A78" s="3" t="s">
        <v>149</v>
      </c>
      <c r="I78" s="33">
        <f>((SUM(AA40:AA69)))-(I70-I39)</f>
        <v>0</v>
      </c>
    </row>
    <row r="79" spans="1:42" x14ac:dyDescent="0.3">
      <c r="A79" s="3" t="s">
        <v>148</v>
      </c>
      <c r="I79" s="33">
        <f>(SUM(O40:O69))-I76</f>
        <v>0</v>
      </c>
    </row>
    <row r="80" spans="1:42" x14ac:dyDescent="0.3">
      <c r="A80" s="3" t="s">
        <v>160</v>
      </c>
      <c r="I80" s="3">
        <f>COUNTA(I40:I69)</f>
        <v>30</v>
      </c>
    </row>
    <row r="81" spans="2:9" x14ac:dyDescent="0.3">
      <c r="B81" s="2"/>
      <c r="D81" s="2"/>
      <c r="E81" s="2"/>
      <c r="G81" s="2"/>
      <c r="H81" s="2"/>
      <c r="I81" s="2"/>
    </row>
    <row r="83" spans="2:9" x14ac:dyDescent="0.3">
      <c r="B83" s="63"/>
      <c r="C83" s="63"/>
      <c r="D83" s="63"/>
      <c r="E83" s="63"/>
      <c r="G83" s="63"/>
      <c r="H83" s="63"/>
      <c r="I83" s="63"/>
    </row>
    <row r="84" spans="2:9" x14ac:dyDescent="0.3">
      <c r="B84" s="2"/>
      <c r="D84" s="2"/>
      <c r="E84" s="2"/>
      <c r="G84" s="2"/>
      <c r="H84" s="2"/>
      <c r="I84"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82"/>
  <sheetViews>
    <sheetView zoomScaleNormal="100" workbookViewId="0">
      <pane xSplit="30000" topLeftCell="AV1"/>
      <selection activeCell="A17" sqref="A17"/>
      <selection pane="topRight" activeCell="A30" sqref="A30"/>
    </sheetView>
  </sheetViews>
  <sheetFormatPr defaultColWidth="8.88671875" defaultRowHeight="14.4" x14ac:dyDescent="0.3"/>
  <cols>
    <col min="1" max="1" width="25.44140625" customWidth="1"/>
    <col min="2" max="2" width="9.33203125" bestFit="1" customWidth="1"/>
    <col min="4" max="4" width="9.33203125" bestFit="1" customWidth="1"/>
    <col min="7" max="7" width="9.88671875" bestFit="1" customWidth="1"/>
    <col min="8" max="8" width="9.33203125" bestFit="1" customWidth="1"/>
    <col min="9" max="9" width="11.6640625" customWidth="1"/>
    <col min="10" max="10" width="10" bestFit="1" customWidth="1"/>
    <col min="11" max="12" width="8.88671875" customWidth="1"/>
    <col min="15" max="15" width="9.88671875" bestFit="1" customWidth="1"/>
    <col min="16" max="16" width="9.88671875" customWidth="1"/>
    <col min="18" max="18" width="9.109375" customWidth="1"/>
    <col min="19" max="19" width="10.88671875" bestFit="1" customWidth="1"/>
    <col min="21" max="21" width="11.88671875" bestFit="1" customWidth="1"/>
    <col min="24" max="24" width="9.88671875" bestFit="1" customWidth="1"/>
    <col min="25" max="25" width="9.33203125" bestFit="1" customWidth="1"/>
    <col min="26" max="26" width="10.88671875" bestFit="1" customWidth="1"/>
    <col min="27" max="27" width="10" bestFit="1" customWidth="1"/>
    <col min="30" max="31" width="10.88671875" customWidth="1"/>
    <col min="56" max="56" width="10.88671875" bestFit="1" customWidth="1"/>
    <col min="58" max="58" width="9.33203125" bestFit="1" customWidth="1"/>
    <col min="61" max="61" width="10.109375" customWidth="1"/>
    <col min="62" max="63" width="9.33203125" bestFit="1" customWidth="1"/>
  </cols>
  <sheetData>
    <row r="1" spans="1:16" x14ac:dyDescent="0.3">
      <c r="A1" s="20" t="s">
        <v>50</v>
      </c>
      <c r="N1" s="20" t="s">
        <v>145</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3">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3">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3">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3">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3">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3">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3">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3">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3">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3">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3">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3">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3">
      <c r="A29" s="17">
        <f>'Non-Rebalanced Portfolio'!A29</f>
        <v>0</v>
      </c>
      <c r="B29" s="17">
        <f>'Non-Rebalanced Portfolio'!B29</f>
        <v>0</v>
      </c>
      <c r="C29" s="17"/>
      <c r="D29" s="17">
        <f>'Non-Rebalanced Portfolio'!D29</f>
        <v>0</v>
      </c>
      <c r="E29" s="17">
        <f>'Non-Rebalanced Portfolio'!E29</f>
        <v>0</v>
      </c>
      <c r="F29" s="17"/>
      <c r="G29" s="17">
        <f>'Non-Rebalanced Portfolio'!G29</f>
        <v>0</v>
      </c>
      <c r="H29" s="17">
        <f>'Non-Rebalanced Portfolio'!H29</f>
        <v>0</v>
      </c>
      <c r="N29" s="49">
        <f>'4% Withdrawals-No Rebalancing'!N29</f>
        <v>0</v>
      </c>
      <c r="O29" s="50">
        <f>'4% Withdrawals-No Rebalancing'!O29</f>
        <v>0</v>
      </c>
    </row>
    <row r="30" spans="1:16" x14ac:dyDescent="0.3">
      <c r="A30" s="17">
        <f>'Non-Rebalanced Portfolio'!A30</f>
        <v>0</v>
      </c>
      <c r="B30" s="17">
        <f>'Non-Rebalanced Portfolio'!B30</f>
        <v>0</v>
      </c>
      <c r="C30" s="17"/>
      <c r="D30" s="17">
        <f>'Non-Rebalanced Portfolio'!D30</f>
        <v>0</v>
      </c>
      <c r="E30" s="17">
        <f>'Non-Rebalanced Portfolio'!E30</f>
        <v>0</v>
      </c>
      <c r="F30" s="17"/>
      <c r="G30" s="17">
        <f>'Non-Rebalanced Portfolio'!G30</f>
        <v>0</v>
      </c>
      <c r="H30" s="17">
        <f>'Non-Rebalanced Portfolio'!H30</f>
        <v>0</v>
      </c>
      <c r="N30" s="49">
        <f>'4% Withdrawals-No Rebalancing'!N30</f>
        <v>0</v>
      </c>
      <c r="O30" s="50">
        <f>'4% Withdrawals-No Rebalancing'!O30</f>
        <v>0</v>
      </c>
    </row>
    <row r="31" spans="1:16" x14ac:dyDescent="0.3">
      <c r="A31" s="17">
        <f>'Non-Rebalanced Portfolio'!A31</f>
        <v>0</v>
      </c>
      <c r="B31" s="17">
        <f>'Non-Rebalanced Portfolio'!B31</f>
        <v>0</v>
      </c>
      <c r="C31" s="17"/>
      <c r="D31" s="17">
        <f>'Non-Rebalanced Portfolio'!D31</f>
        <v>0</v>
      </c>
      <c r="E31" s="17">
        <f>'Non-Rebalanced Portfolio'!E31</f>
        <v>0</v>
      </c>
      <c r="F31" s="17"/>
      <c r="G31" s="17">
        <f>'Non-Rebalanced Portfolio'!G31</f>
        <v>0</v>
      </c>
      <c r="H31" s="17">
        <f>'Non-Rebalanced Portfolio'!H31</f>
        <v>0</v>
      </c>
      <c r="N31" s="49">
        <f>'4% Withdrawals-No Rebalancing'!N31</f>
        <v>0</v>
      </c>
      <c r="O31" s="50">
        <f>'4% Withdrawals-No Rebalancing'!O31</f>
        <v>0</v>
      </c>
    </row>
    <row r="32" spans="1:16" x14ac:dyDescent="0.3">
      <c r="A32" s="17">
        <f>'Non-Rebalanced Portfolio'!A32</f>
        <v>0</v>
      </c>
      <c r="B32" s="17">
        <f>'Non-Rebalanced Portfolio'!B32</f>
        <v>0</v>
      </c>
      <c r="C32" s="17"/>
      <c r="D32" s="17">
        <f>'Non-Rebalanced Portfolio'!D32</f>
        <v>0</v>
      </c>
      <c r="E32" s="17">
        <f>'Non-Rebalanced Portfolio'!E32</f>
        <v>0</v>
      </c>
      <c r="F32" s="17"/>
      <c r="G32" s="17">
        <f>'Non-Rebalanced Portfolio'!G32</f>
        <v>0</v>
      </c>
      <c r="H32" s="17">
        <f>'Non-Rebalanced Portfolio'!H32</f>
        <v>0</v>
      </c>
      <c r="N32" s="49">
        <f>'4% Withdrawals-No Rebalancing'!N32</f>
        <v>0</v>
      </c>
      <c r="O32" s="50">
        <f>'4% Withdrawals-No Rebalancing'!O32</f>
        <v>0</v>
      </c>
    </row>
    <row r="33" spans="1:72" x14ac:dyDescent="0.3">
      <c r="A33" s="17">
        <f>'Non-Rebalanced Portfolio'!A33</f>
        <v>0</v>
      </c>
      <c r="B33" s="17">
        <f>'Non-Rebalanced Portfolio'!B33</f>
        <v>0</v>
      </c>
      <c r="C33" s="17"/>
      <c r="D33" s="17">
        <f>'Non-Rebalanced Portfolio'!D33</f>
        <v>0</v>
      </c>
      <c r="E33" s="17">
        <f>'Non-Rebalanced Portfolio'!E33</f>
        <v>0</v>
      </c>
      <c r="F33" s="17"/>
      <c r="G33" s="17">
        <f>'Non-Rebalanced Portfolio'!G33</f>
        <v>0</v>
      </c>
      <c r="H33" s="17">
        <f>'Non-Rebalanced Portfolio'!H33</f>
        <v>0</v>
      </c>
      <c r="N33" s="49">
        <f>'4% Withdrawals-No Rebalancing'!N33</f>
        <v>0</v>
      </c>
      <c r="O33" s="50">
        <f>'4% Withdrawals-No Rebalancing'!O33</f>
        <v>0</v>
      </c>
    </row>
    <row r="36" spans="1:72" x14ac:dyDescent="0.3">
      <c r="A36" s="20" t="s">
        <v>117</v>
      </c>
      <c r="N36" s="20" t="s">
        <v>25</v>
      </c>
      <c r="R36" s="20" t="s">
        <v>118</v>
      </c>
      <c r="AG36" s="20" t="s">
        <v>119</v>
      </c>
      <c r="AS36" s="20" t="s">
        <v>7</v>
      </c>
      <c r="BC36" s="20" t="s">
        <v>120</v>
      </c>
    </row>
    <row r="37" spans="1:72"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Y37"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72"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ref="S38:Z39" si="5">B38</f>
        <v>VFINX</v>
      </c>
      <c r="T38" s="4" t="str">
        <f t="shared" si="5"/>
        <v>VEXMX</v>
      </c>
      <c r="U38" s="4" t="str">
        <f t="shared" si="5"/>
        <v>VIMSX</v>
      </c>
      <c r="V38" s="4" t="str">
        <f t="shared" si="5"/>
        <v>NAESX</v>
      </c>
      <c r="W38" s="4" t="str">
        <f t="shared" si="5"/>
        <v>VTRIX</v>
      </c>
      <c r="X38" s="4" t="str">
        <f t="shared" si="5"/>
        <v>VGTSX</v>
      </c>
      <c r="Y38" s="4" t="str">
        <f t="shared" si="5"/>
        <v>VBMFX</v>
      </c>
      <c r="Z38" s="5" t="str">
        <f t="shared" si="5"/>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72" x14ac:dyDescent="0.3">
      <c r="A39" t="s">
        <v>72</v>
      </c>
      <c r="B39" s="2">
        <v>20000</v>
      </c>
      <c r="C39" s="2">
        <v>30000</v>
      </c>
      <c r="F39" s="2">
        <v>20000</v>
      </c>
      <c r="H39" s="2">
        <v>30000</v>
      </c>
      <c r="I39" s="2">
        <f>SUM(B39:H39)</f>
        <v>100000</v>
      </c>
      <c r="N39" s="21"/>
      <c r="R39" t="str">
        <f>A39</f>
        <v>Stating Balance</v>
      </c>
      <c r="S39" s="2">
        <f>B39</f>
        <v>20000</v>
      </c>
      <c r="T39" s="2">
        <f t="shared" si="5"/>
        <v>30000</v>
      </c>
      <c r="U39" s="2">
        <f t="shared" si="5"/>
        <v>0</v>
      </c>
      <c r="V39" s="2">
        <f t="shared" si="5"/>
        <v>0</v>
      </c>
      <c r="W39" s="2">
        <f t="shared" si="5"/>
        <v>20000</v>
      </c>
      <c r="X39" s="2">
        <f t="shared" si="5"/>
        <v>0</v>
      </c>
      <c r="Y39" s="2">
        <f t="shared" si="5"/>
        <v>30000</v>
      </c>
      <c r="Z39" s="2">
        <f t="shared" si="5"/>
        <v>100000</v>
      </c>
      <c r="AD39" s="2"/>
      <c r="AE39" s="2"/>
      <c r="AG39" s="21" t="s">
        <v>87</v>
      </c>
      <c r="AH39" s="6">
        <f t="shared" ref="AH39:AH50" si="6">S39/$Z39</f>
        <v>0.2</v>
      </c>
      <c r="AI39" s="6">
        <f t="shared" ref="AI39:AI50" si="7">T39/$Z39</f>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72" x14ac:dyDescent="0.3">
      <c r="A40">
        <f t="shared" ref="A40:A69" si="8">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9">F40-($O40/4)</f>
        <v>22604.313000000002</v>
      </c>
      <c r="X40" s="2"/>
      <c r="Y40" s="2">
        <f>H40-($O40/4)</f>
        <v>31053.712999999996</v>
      </c>
      <c r="Z40" s="2">
        <f>SUM(S40:Y40)</f>
        <v>110523.552</v>
      </c>
      <c r="AA40" s="2">
        <f>Z40-Z39</f>
        <v>10523.551999999996</v>
      </c>
      <c r="AB40" s="6">
        <f>(AA40/Z39)</f>
        <v>0.10523551999999996</v>
      </c>
      <c r="AC40" s="7">
        <f>AB40+1</f>
        <v>1.1052355199999999</v>
      </c>
      <c r="AD40" s="2">
        <f>Z40-(I40-O40)</f>
        <v>0</v>
      </c>
      <c r="AE40" s="2"/>
      <c r="AG40">
        <f>A40</f>
        <v>1988</v>
      </c>
      <c r="AH40" s="6">
        <f t="shared" si="6"/>
        <v>0.19989144938085229</v>
      </c>
      <c r="AI40" s="6">
        <f t="shared" si="7"/>
        <v>0.31461903251173112</v>
      </c>
      <c r="AJ40" s="7"/>
      <c r="AK40" s="7"/>
      <c r="AL40" s="6">
        <f>W40/$Z40</f>
        <v>0.20452032703400633</v>
      </c>
      <c r="AM40" s="7"/>
      <c r="AN40" s="6">
        <f>Y40/$Z40</f>
        <v>0.28096919107341028</v>
      </c>
      <c r="AO40" s="6">
        <f>SUM(AH40:AN40)</f>
        <v>1</v>
      </c>
      <c r="AP40" s="7">
        <f>SUM(AH40:AM40)</f>
        <v>0.71903080892658977</v>
      </c>
      <c r="AQ40" s="7">
        <f>AO40-(AP40+AN40)</f>
        <v>0</v>
      </c>
      <c r="AR40" s="24"/>
      <c r="AS40">
        <f>AG40</f>
        <v>1988</v>
      </c>
      <c r="AT40" s="1" t="b">
        <f>AND((S40/$Z40)&gt;0.15,(S40/$Z40)&lt;0.25)</f>
        <v>1</v>
      </c>
      <c r="AU40" s="1" t="b">
        <f>AND((T40/$Z40)&gt;0.25,(T40/$Z40)&lt;0.35)</f>
        <v>1</v>
      </c>
      <c r="AX40" s="1" t="b">
        <f t="shared" ref="AX40:AX48" si="10">AND((W40/$Z40)&gt;0.15,(W40/$Z40)&lt;0.25)</f>
        <v>1</v>
      </c>
      <c r="AZ40" s="1" t="b">
        <f>AND((Y40/$Z40)&gt;0.25,(Y40/$Z40)&lt;0.35)</f>
        <v>1</v>
      </c>
      <c r="BA40" s="1" t="b">
        <f>AND((Z40/$Z40)&gt;0.999,(Z40/$Z40)&lt;1.01)</f>
        <v>1</v>
      </c>
      <c r="BC40">
        <f>AS40</f>
        <v>1988</v>
      </c>
      <c r="BD40" s="2">
        <f>S40</f>
        <v>22092.712999999996</v>
      </c>
      <c r="BE40" s="2">
        <f>T40</f>
        <v>34772.813000000002</v>
      </c>
      <c r="BF40" s="2"/>
      <c r="BG40" s="2"/>
      <c r="BH40" s="2">
        <f t="shared" ref="BH40:BH47" si="11">W40</f>
        <v>22604.313000000002</v>
      </c>
      <c r="BI40" s="2"/>
      <c r="BJ40" s="2">
        <f>Y40</f>
        <v>31053.712999999996</v>
      </c>
      <c r="BK40" s="2">
        <f>Z40</f>
        <v>110523.552</v>
      </c>
      <c r="BL40" s="2">
        <f>SUM(BD40:BJ40)-Z40</f>
        <v>0</v>
      </c>
      <c r="BM40" s="2"/>
    </row>
    <row r="41" spans="1:72" x14ac:dyDescent="0.3">
      <c r="A41">
        <f t="shared" si="8"/>
        <v>1989</v>
      </c>
      <c r="B41" s="2">
        <f t="shared" ref="B41:B50" si="12">BD40*(1+(B5/100))</f>
        <v>29020.987796799996</v>
      </c>
      <c r="C41" s="2">
        <f t="shared" ref="C41:C50" si="13">BE40*(1+(C5/100))</f>
        <v>43151.670020480007</v>
      </c>
      <c r="D41" s="2"/>
      <c r="E41" s="2"/>
      <c r="F41" s="2">
        <f t="shared" ref="F41:F48" si="14">BH40*(1+(F5/100))</f>
        <v>28474.879129230005</v>
      </c>
      <c r="G41" s="2"/>
      <c r="H41" s="2">
        <f t="shared" ref="H41:H66" si="15">BJ40*(1+(H5/100))</f>
        <v>35289.439453200001</v>
      </c>
      <c r="I41" s="2">
        <f>SUM(B41:H41)</f>
        <v>135936.97639970999</v>
      </c>
      <c r="J41" s="2">
        <f t="shared" ref="J41:J64" si="16">I41-I40</f>
        <v>20808.276399709997</v>
      </c>
      <c r="K41" s="6">
        <f t="shared" ref="K41:K64" si="17">(J41/I40)</f>
        <v>0.18073926310042585</v>
      </c>
      <c r="L41" s="7">
        <f t="shared" ref="L41:L64" si="18">K41+1</f>
        <v>1.1807392631004259</v>
      </c>
      <c r="N41">
        <f t="shared" ref="N41:N64" si="19">A41</f>
        <v>1989</v>
      </c>
      <c r="O41" s="2">
        <f t="shared" ref="O41:O69" si="20">O40*(1+O5)</f>
        <v>4816.9848080000002</v>
      </c>
      <c r="P41" s="2"/>
      <c r="Q41" s="2"/>
      <c r="R41">
        <f t="shared" ref="R41:R64" si="21">A41</f>
        <v>1989</v>
      </c>
      <c r="S41" s="2">
        <f t="shared" ref="S41:T49" si="22">B41-($O41/4)</f>
        <v>27816.741594799998</v>
      </c>
      <c r="T41" s="2">
        <f t="shared" si="22"/>
        <v>41947.423818480005</v>
      </c>
      <c r="U41" s="2"/>
      <c r="V41" s="2"/>
      <c r="W41" s="2">
        <f t="shared" si="9"/>
        <v>27270.632927230006</v>
      </c>
      <c r="X41" s="2"/>
      <c r="Y41" s="2">
        <f t="shared" ref="Y41:Y49" si="23">H41-($O41/4)</f>
        <v>34085.193251199998</v>
      </c>
      <c r="Z41" s="2">
        <f t="shared" ref="Z41:Z64" si="24">SUM(S41:Y41)</f>
        <v>131119.99159171002</v>
      </c>
      <c r="AA41" s="2">
        <f t="shared" ref="AA41:AA55" si="25">Z41-Z40</f>
        <v>20596.439591710019</v>
      </c>
      <c r="AB41" s="6">
        <f t="shared" ref="AB41:AB55" si="26">(AA41/Z40)</f>
        <v>0.18635339906294379</v>
      </c>
      <c r="AC41" s="7">
        <f t="shared" ref="AC41:AC64" si="27">AB41+1</f>
        <v>1.1863533990629438</v>
      </c>
      <c r="AD41" s="2">
        <f t="shared" ref="AD41:AD64" si="28">Z41-(I41-O41)</f>
        <v>0</v>
      </c>
      <c r="AE41" s="2"/>
      <c r="AG41">
        <f t="shared" ref="AG41:AG64" si="29">A41</f>
        <v>1989</v>
      </c>
      <c r="AH41" s="6">
        <f t="shared" si="6"/>
        <v>0.21214721917781679</v>
      </c>
      <c r="AI41" s="6">
        <f t="shared" si="7"/>
        <v>0.3199163095517778</v>
      </c>
      <c r="AJ41" s="7"/>
      <c r="AK41" s="7"/>
      <c r="AL41" s="6">
        <f t="shared" ref="AL41:AM56" si="30">W41/$Z41</f>
        <v>0.20798226568033257</v>
      </c>
      <c r="AM41" s="7"/>
      <c r="AN41" s="6">
        <f t="shared" ref="AN41:AN64" si="31">Y41/$Z41</f>
        <v>0.25995420559007276</v>
      </c>
      <c r="AO41" s="6">
        <f t="shared" ref="AO41:AO64" si="32">SUM(AH41:AN41)</f>
        <v>1</v>
      </c>
      <c r="AP41" s="7">
        <f t="shared" ref="AP41:AP64" si="33">SUM(AH41:AM41)</f>
        <v>0.74004579440992724</v>
      </c>
      <c r="AQ41" s="7">
        <f t="shared" ref="AQ41:AQ64" si="34">AO41-(AP41+AN41)</f>
        <v>0</v>
      </c>
      <c r="AR41" s="24"/>
      <c r="AS41">
        <f t="shared" ref="AS41:AS64" si="35">AG41</f>
        <v>1989</v>
      </c>
      <c r="AT41" s="1" t="b">
        <f t="shared" ref="AT41:AT64" si="36">AND((S41/$Z41)&gt;0.15,(S41/$Z41)&lt;0.25)</f>
        <v>1</v>
      </c>
      <c r="AU41" s="1" t="b">
        <f t="shared" ref="AU41:AU50" si="37">AND((T41/$Z41)&gt;0.25,(T41/$Z41)&lt;0.35)</f>
        <v>1</v>
      </c>
      <c r="AX41" s="1" t="b">
        <f t="shared" si="10"/>
        <v>1</v>
      </c>
      <c r="AZ41" s="1" t="b">
        <f t="shared" ref="AZ41:AZ64" si="38">AND((Y41/$Z41)&gt;0.25,(Y41/$Z41)&lt;0.35)</f>
        <v>1</v>
      </c>
      <c r="BA41" s="1" t="b">
        <f t="shared" ref="BA41:BA64" si="39">AND((Z41/$Z41)&gt;0.999,(Z41/$Z41)&lt;1.01)</f>
        <v>1</v>
      </c>
      <c r="BC41">
        <f t="shared" ref="BC41:BC64" si="40">AS41</f>
        <v>1989</v>
      </c>
      <c r="BD41" s="2">
        <f t="shared" ref="BD41:BD64" si="41">S41</f>
        <v>27816.741594799998</v>
      </c>
      <c r="BE41" s="2">
        <f t="shared" ref="BE41:BE49" si="42">T41</f>
        <v>41947.423818480005</v>
      </c>
      <c r="BF41" s="2"/>
      <c r="BG41" s="2"/>
      <c r="BH41" s="2">
        <f t="shared" si="11"/>
        <v>27270.632927230006</v>
      </c>
      <c r="BI41" s="2"/>
      <c r="BJ41" s="2">
        <f>Y41</f>
        <v>34085.193251199998</v>
      </c>
      <c r="BK41" s="2">
        <f t="shared" ref="BK41:BK64" si="43">Z41</f>
        <v>131119.99159171002</v>
      </c>
      <c r="BL41" s="2">
        <f t="shared" ref="BL41:BL64" si="44">SUM(BD41:BJ41)-Z41</f>
        <v>0</v>
      </c>
      <c r="BM41" s="2"/>
    </row>
    <row r="42" spans="1:72" x14ac:dyDescent="0.3">
      <c r="A42">
        <f t="shared" si="8"/>
        <v>1990</v>
      </c>
      <c r="B42" s="2">
        <f t="shared" si="12"/>
        <v>26893.225773852639</v>
      </c>
      <c r="C42" s="2">
        <f t="shared" si="13"/>
        <v>36055.908143174493</v>
      </c>
      <c r="D42" s="2"/>
      <c r="E42" s="2"/>
      <c r="F42" s="2">
        <f t="shared" si="14"/>
        <v>23927.253330351607</v>
      </c>
      <c r="G42" s="2"/>
      <c r="H42" s="2">
        <f t="shared" si="15"/>
        <v>37033.562467428797</v>
      </c>
      <c r="I42" s="2">
        <f t="shared" ref="I42:I64" si="45">SUM(B42:H42)</f>
        <v>123909.94971480753</v>
      </c>
      <c r="J42" s="2">
        <f t="shared" si="16"/>
        <v>-12027.026684902463</v>
      </c>
      <c r="K42" s="6">
        <f t="shared" si="17"/>
        <v>-8.8475019846977573E-2</v>
      </c>
      <c r="L42" s="7">
        <f t="shared" si="18"/>
        <v>0.91152498015302241</v>
      </c>
      <c r="N42">
        <f t="shared" si="19"/>
        <v>1990</v>
      </c>
      <c r="O42" s="2">
        <f t="shared" si="20"/>
        <v>5120.4548509039996</v>
      </c>
      <c r="P42" s="2"/>
      <c r="Q42" s="2"/>
      <c r="R42">
        <f t="shared" si="21"/>
        <v>1990</v>
      </c>
      <c r="S42" s="2">
        <f t="shared" si="22"/>
        <v>25613.112061126638</v>
      </c>
      <c r="T42" s="2">
        <f t="shared" si="22"/>
        <v>34775.794430448492</v>
      </c>
      <c r="U42" s="2"/>
      <c r="V42" s="2"/>
      <c r="W42" s="2">
        <f t="shared" si="9"/>
        <v>22647.139617625606</v>
      </c>
      <c r="X42" s="2"/>
      <c r="Y42" s="2">
        <f t="shared" si="23"/>
        <v>35753.448754702797</v>
      </c>
      <c r="Z42" s="2">
        <f t="shared" si="24"/>
        <v>118789.49486390353</v>
      </c>
      <c r="AA42" s="2">
        <f t="shared" si="25"/>
        <v>-12330.496727806487</v>
      </c>
      <c r="AB42" s="6">
        <f t="shared" si="26"/>
        <v>-9.4039791935023848E-2</v>
      </c>
      <c r="AC42" s="7">
        <f t="shared" si="27"/>
        <v>0.90596020806497612</v>
      </c>
      <c r="AD42" s="2">
        <f t="shared" si="28"/>
        <v>0</v>
      </c>
      <c r="AE42" s="2"/>
      <c r="AG42">
        <f t="shared" si="29"/>
        <v>1990</v>
      </c>
      <c r="AH42" s="6">
        <f t="shared" si="6"/>
        <v>0.21561765281072573</v>
      </c>
      <c r="AI42" s="6">
        <f t="shared" si="7"/>
        <v>0.29275142949543587</v>
      </c>
      <c r="AJ42" s="7"/>
      <c r="AK42" s="7"/>
      <c r="AL42" s="6">
        <f t="shared" si="30"/>
        <v>0.19064934692728772</v>
      </c>
      <c r="AM42" s="7"/>
      <c r="AN42" s="6">
        <f t="shared" si="31"/>
        <v>0.30098157076655074</v>
      </c>
      <c r="AO42" s="6">
        <f t="shared" si="32"/>
        <v>1</v>
      </c>
      <c r="AP42" s="7">
        <f t="shared" si="33"/>
        <v>0.69901842923344937</v>
      </c>
      <c r="AQ42" s="7">
        <f t="shared" si="34"/>
        <v>0</v>
      </c>
      <c r="AR42" s="24"/>
      <c r="AS42">
        <f t="shared" si="35"/>
        <v>1990</v>
      </c>
      <c r="AT42" s="1" t="b">
        <f t="shared" si="36"/>
        <v>1</v>
      </c>
      <c r="AU42" s="1" t="b">
        <f t="shared" si="37"/>
        <v>1</v>
      </c>
      <c r="AX42" s="1" t="b">
        <f t="shared" si="10"/>
        <v>1</v>
      </c>
      <c r="AZ42" s="1" t="b">
        <f t="shared" si="38"/>
        <v>1</v>
      </c>
      <c r="BA42" s="1" t="b">
        <f t="shared" si="39"/>
        <v>1</v>
      </c>
      <c r="BC42">
        <f t="shared" si="40"/>
        <v>1990</v>
      </c>
      <c r="BD42" s="2">
        <f t="shared" si="41"/>
        <v>25613.112061126638</v>
      </c>
      <c r="BE42" s="2">
        <f t="shared" si="42"/>
        <v>34775.794430448492</v>
      </c>
      <c r="BF42" s="2"/>
      <c r="BG42" s="2"/>
      <c r="BH42" s="2">
        <f t="shared" si="11"/>
        <v>22647.139617625606</v>
      </c>
      <c r="BI42" s="2"/>
      <c r="BJ42" s="2">
        <f>Y42</f>
        <v>35753.448754702797</v>
      </c>
      <c r="BK42" s="2">
        <f t="shared" si="43"/>
        <v>118789.49486390353</v>
      </c>
      <c r="BL42" s="2">
        <f t="shared" si="44"/>
        <v>0</v>
      </c>
      <c r="BM42" s="2"/>
    </row>
    <row r="43" spans="1:72" x14ac:dyDescent="0.3">
      <c r="A43">
        <f t="shared" si="8"/>
        <v>1991</v>
      </c>
      <c r="B43" s="2">
        <f t="shared" si="12"/>
        <v>33353.394525999109</v>
      </c>
      <c r="C43" s="2">
        <f t="shared" si="13"/>
        <v>49329.46439959119</v>
      </c>
      <c r="D43" s="2"/>
      <c r="E43" s="2"/>
      <c r="F43" s="2">
        <f t="shared" si="14"/>
        <v>24901.888837956412</v>
      </c>
      <c r="G43" s="2"/>
      <c r="H43" s="2">
        <f t="shared" si="15"/>
        <v>41205.849689794974</v>
      </c>
      <c r="I43" s="2">
        <f t="shared" si="45"/>
        <v>148790.59745334167</v>
      </c>
      <c r="J43" s="2">
        <f t="shared" si="16"/>
        <v>24880.647738534142</v>
      </c>
      <c r="K43" s="6">
        <f t="shared" si="17"/>
        <v>0.20079620559769176</v>
      </c>
      <c r="L43" s="7">
        <f t="shared" si="18"/>
        <v>1.2007962055976917</v>
      </c>
      <c r="N43">
        <f t="shared" si="19"/>
        <v>1991</v>
      </c>
      <c r="O43" s="2">
        <f t="shared" si="20"/>
        <v>5274.0684964311195</v>
      </c>
      <c r="P43" s="2"/>
      <c r="Q43" s="2"/>
      <c r="R43">
        <f t="shared" si="21"/>
        <v>1991</v>
      </c>
      <c r="S43" s="2">
        <f t="shared" si="22"/>
        <v>32034.877401891328</v>
      </c>
      <c r="T43" s="2">
        <f t="shared" si="22"/>
        <v>48010.947275483413</v>
      </c>
      <c r="U43" s="2"/>
      <c r="V43" s="2"/>
      <c r="W43" s="2">
        <f t="shared" si="9"/>
        <v>23583.371713848632</v>
      </c>
      <c r="X43" s="2"/>
      <c r="Y43" s="2">
        <f t="shared" si="23"/>
        <v>39887.332565687197</v>
      </c>
      <c r="Z43" s="2">
        <f t="shared" si="24"/>
        <v>143516.52895691057</v>
      </c>
      <c r="AA43" s="2">
        <f t="shared" si="25"/>
        <v>24727.034093007038</v>
      </c>
      <c r="AB43" s="6">
        <f t="shared" si="26"/>
        <v>0.2081584244577912</v>
      </c>
      <c r="AC43" s="7">
        <f t="shared" si="27"/>
        <v>1.2081584244577912</v>
      </c>
      <c r="AD43" s="2">
        <f t="shared" si="28"/>
        <v>0</v>
      </c>
      <c r="AE43" s="2"/>
      <c r="AG43">
        <f t="shared" si="29"/>
        <v>1991</v>
      </c>
      <c r="AH43" s="6">
        <f t="shared" si="6"/>
        <v>0.22321385302949659</v>
      </c>
      <c r="AI43" s="6">
        <f t="shared" si="7"/>
        <v>0.3345325282351152</v>
      </c>
      <c r="AJ43" s="7"/>
      <c r="AK43" s="7"/>
      <c r="AL43" s="6">
        <f t="shared" si="30"/>
        <v>0.16432512606913249</v>
      </c>
      <c r="AM43" s="7"/>
      <c r="AN43" s="6">
        <f t="shared" si="31"/>
        <v>0.27792849266625574</v>
      </c>
      <c r="AO43" s="6">
        <f t="shared" si="32"/>
        <v>1</v>
      </c>
      <c r="AP43" s="7">
        <f t="shared" si="33"/>
        <v>0.72207150733374426</v>
      </c>
      <c r="AQ43" s="7">
        <f t="shared" si="34"/>
        <v>0</v>
      </c>
      <c r="AR43" s="24"/>
      <c r="AS43">
        <f t="shared" si="35"/>
        <v>1991</v>
      </c>
      <c r="AT43" s="1" t="b">
        <f t="shared" si="36"/>
        <v>1</v>
      </c>
      <c r="AU43" s="1" t="b">
        <f t="shared" si="37"/>
        <v>1</v>
      </c>
      <c r="AX43" s="1" t="b">
        <f t="shared" si="10"/>
        <v>1</v>
      </c>
      <c r="AZ43" s="1" t="b">
        <f t="shared" si="38"/>
        <v>1</v>
      </c>
      <c r="BA43" s="1" t="b">
        <f t="shared" si="39"/>
        <v>1</v>
      </c>
      <c r="BC43">
        <f t="shared" si="40"/>
        <v>1991</v>
      </c>
      <c r="BD43" s="2">
        <f t="shared" si="41"/>
        <v>32034.877401891328</v>
      </c>
      <c r="BE43" s="2">
        <f t="shared" si="42"/>
        <v>48010.947275483413</v>
      </c>
      <c r="BF43" s="2"/>
      <c r="BG43" s="2"/>
      <c r="BH43" s="2">
        <f t="shared" si="11"/>
        <v>23583.371713848632</v>
      </c>
      <c r="BI43" s="2"/>
      <c r="BJ43" s="2">
        <f>Y43</f>
        <v>39887.332565687197</v>
      </c>
      <c r="BK43" s="2">
        <f t="shared" si="43"/>
        <v>143516.52895691057</v>
      </c>
      <c r="BL43" s="2">
        <f t="shared" si="44"/>
        <v>0</v>
      </c>
      <c r="BM43" s="2"/>
    </row>
    <row r="44" spans="1:72" x14ac:dyDescent="0.3">
      <c r="A44">
        <f t="shared" si="8"/>
        <v>1992</v>
      </c>
      <c r="B44" s="2">
        <f t="shared" si="12"/>
        <v>34411.865305111663</v>
      </c>
      <c r="C44" s="2">
        <f t="shared" si="13"/>
        <v>53995.991962845175</v>
      </c>
      <c r="D44" s="2"/>
      <c r="E44" s="2"/>
      <c r="F44" s="2">
        <f t="shared" si="14"/>
        <v>21526.665866683892</v>
      </c>
      <c r="G44" s="2"/>
      <c r="H44" s="2">
        <f t="shared" si="15"/>
        <v>42735.288110877256</v>
      </c>
      <c r="I44" s="2">
        <f t="shared" si="45"/>
        <v>152669.81124551798</v>
      </c>
      <c r="J44" s="2">
        <f t="shared" si="16"/>
        <v>3879.213792176306</v>
      </c>
      <c r="K44" s="6">
        <f t="shared" si="17"/>
        <v>2.607163260697817E-2</v>
      </c>
      <c r="L44" s="7">
        <f t="shared" si="18"/>
        <v>1.0260716326069781</v>
      </c>
      <c r="N44">
        <f t="shared" si="19"/>
        <v>1992</v>
      </c>
      <c r="O44" s="2">
        <f t="shared" si="20"/>
        <v>5432.290551324053</v>
      </c>
      <c r="P44" s="2"/>
      <c r="Q44" s="2"/>
      <c r="R44">
        <f t="shared" si="21"/>
        <v>1992</v>
      </c>
      <c r="S44" s="2">
        <f t="shared" si="22"/>
        <v>33053.79266728065</v>
      </c>
      <c r="T44" s="2">
        <f t="shared" si="22"/>
        <v>52637.919325014162</v>
      </c>
      <c r="U44" s="2"/>
      <c r="V44" s="2"/>
      <c r="W44" s="2">
        <f t="shared" si="9"/>
        <v>20168.593228852878</v>
      </c>
      <c r="X44" s="2"/>
      <c r="Y44" s="2">
        <f t="shared" si="23"/>
        <v>41377.215473046243</v>
      </c>
      <c r="Z44" s="2">
        <f t="shared" si="24"/>
        <v>147237.52069419393</v>
      </c>
      <c r="AA44" s="2">
        <f t="shared" si="25"/>
        <v>3720.9917372833588</v>
      </c>
      <c r="AB44" s="6">
        <f t="shared" si="26"/>
        <v>2.5927269592762727E-2</v>
      </c>
      <c r="AC44" s="7">
        <f t="shared" si="27"/>
        <v>1.0259272695927628</v>
      </c>
      <c r="AD44" s="2">
        <f t="shared" si="28"/>
        <v>0</v>
      </c>
      <c r="AE44" s="2"/>
      <c r="AG44">
        <f t="shared" si="29"/>
        <v>1992</v>
      </c>
      <c r="AH44" s="6">
        <f t="shared" si="6"/>
        <v>0.22449299955228105</v>
      </c>
      <c r="AI44" s="38">
        <f t="shared" si="7"/>
        <v>0.35750343442919608</v>
      </c>
      <c r="AJ44" s="7"/>
      <c r="AK44" s="7"/>
      <c r="AL44" s="38">
        <f t="shared" si="30"/>
        <v>0.13697998399974548</v>
      </c>
      <c r="AM44" s="7"/>
      <c r="AN44" s="6">
        <f t="shared" si="31"/>
        <v>0.28102358201877742</v>
      </c>
      <c r="AO44" s="6">
        <f t="shared" si="32"/>
        <v>1</v>
      </c>
      <c r="AP44" s="7">
        <f t="shared" si="33"/>
        <v>0.71897641798122258</v>
      </c>
      <c r="AQ44" s="7">
        <f t="shared" si="34"/>
        <v>0</v>
      </c>
      <c r="AR44" s="24"/>
      <c r="AS44">
        <f t="shared" si="35"/>
        <v>1992</v>
      </c>
      <c r="AT44" s="1" t="b">
        <f t="shared" si="36"/>
        <v>1</v>
      </c>
      <c r="AU44" s="39" t="b">
        <f t="shared" si="37"/>
        <v>0</v>
      </c>
      <c r="AX44" s="39" t="b">
        <f t="shared" si="10"/>
        <v>0</v>
      </c>
      <c r="AZ44" s="1" t="b">
        <f t="shared" si="38"/>
        <v>1</v>
      </c>
      <c r="BA44" s="1" t="b">
        <f t="shared" si="39"/>
        <v>1</v>
      </c>
      <c r="BC44">
        <f t="shared" si="40"/>
        <v>1992</v>
      </c>
      <c r="BD44" s="40">
        <f>$BK44*BD$39</f>
        <v>29447.504138838787</v>
      </c>
      <c r="BE44" s="40">
        <f>$BK44*BE$39</f>
        <v>44171.256208258179</v>
      </c>
      <c r="BF44" s="2"/>
      <c r="BG44" s="2"/>
      <c r="BH44" s="40">
        <f>$BK44*BH$39</f>
        <v>29447.504138838787</v>
      </c>
      <c r="BI44" s="2"/>
      <c r="BJ44" s="40">
        <f>$BK44*BJ$39</f>
        <v>44171.256208258179</v>
      </c>
      <c r="BK44" s="2">
        <f t="shared" si="43"/>
        <v>147237.52069419393</v>
      </c>
      <c r="BL44" s="2">
        <f t="shared" si="44"/>
        <v>0</v>
      </c>
      <c r="BM44" s="2"/>
      <c r="BN44" s="2"/>
      <c r="BO44" s="2"/>
      <c r="BP44" s="2"/>
      <c r="BQ44" s="2"/>
      <c r="BR44" s="2"/>
      <c r="BS44" s="2"/>
      <c r="BT44" s="2"/>
    </row>
    <row r="45" spans="1:72" x14ac:dyDescent="0.3">
      <c r="A45">
        <f t="shared" si="8"/>
        <v>1993</v>
      </c>
      <c r="B45" s="2">
        <f t="shared" si="12"/>
        <v>32359.862298169945</v>
      </c>
      <c r="C45" s="2">
        <f t="shared" si="13"/>
        <v>50571.671232834793</v>
      </c>
      <c r="D45" s="2"/>
      <c r="E45" s="2"/>
      <c r="F45" s="2">
        <f t="shared" si="14"/>
        <v>38427.22605093629</v>
      </c>
      <c r="G45" s="2"/>
      <c r="H45" s="2">
        <f t="shared" si="15"/>
        <v>48447.033809217573</v>
      </c>
      <c r="I45" s="2">
        <f t="shared" si="45"/>
        <v>169805.7933911586</v>
      </c>
      <c r="J45" s="2">
        <f t="shared" si="16"/>
        <v>17135.982145640621</v>
      </c>
      <c r="K45" s="6">
        <f t="shared" si="17"/>
        <v>0.11224211260786301</v>
      </c>
      <c r="L45" s="7">
        <f t="shared" si="18"/>
        <v>1.112242112607863</v>
      </c>
      <c r="N45">
        <f t="shared" si="19"/>
        <v>1993</v>
      </c>
      <c r="O45" s="2">
        <f t="shared" si="20"/>
        <v>5584.3946867611266</v>
      </c>
      <c r="P45" s="2"/>
      <c r="Q45" s="2"/>
      <c r="R45">
        <f t="shared" si="21"/>
        <v>1993</v>
      </c>
      <c r="S45" s="2">
        <f t="shared" si="22"/>
        <v>30963.763626479664</v>
      </c>
      <c r="T45" s="2">
        <f t="shared" si="22"/>
        <v>49175.572561144509</v>
      </c>
      <c r="U45" s="2"/>
      <c r="V45" s="2"/>
      <c r="W45" s="2">
        <f t="shared" si="9"/>
        <v>37031.127379246005</v>
      </c>
      <c r="X45" s="2"/>
      <c r="Y45" s="2">
        <f t="shared" si="23"/>
        <v>47050.935137527289</v>
      </c>
      <c r="Z45" s="2">
        <f t="shared" si="24"/>
        <v>164221.39870439746</v>
      </c>
      <c r="AA45" s="2">
        <f t="shared" si="25"/>
        <v>16983.878010203538</v>
      </c>
      <c r="AB45" s="6">
        <f t="shared" si="26"/>
        <v>0.11535020373969983</v>
      </c>
      <c r="AC45" s="7">
        <f t="shared" si="27"/>
        <v>1.1153502037396998</v>
      </c>
      <c r="AD45" s="2">
        <f t="shared" si="28"/>
        <v>0</v>
      </c>
      <c r="AE45" s="2"/>
      <c r="AG45">
        <f t="shared" si="29"/>
        <v>1993</v>
      </c>
      <c r="AH45" s="6">
        <f t="shared" si="6"/>
        <v>0.18854889722511253</v>
      </c>
      <c r="AI45" s="6">
        <f t="shared" si="7"/>
        <v>0.2994468013858641</v>
      </c>
      <c r="AJ45" s="7"/>
      <c r="AK45" s="7"/>
      <c r="AL45" s="6">
        <f t="shared" si="30"/>
        <v>0.22549514053222103</v>
      </c>
      <c r="AM45" s="7"/>
      <c r="AN45" s="6">
        <f t="shared" si="31"/>
        <v>0.28650916085680239</v>
      </c>
      <c r="AO45" s="6">
        <f t="shared" si="32"/>
        <v>1</v>
      </c>
      <c r="AP45" s="7">
        <f t="shared" si="33"/>
        <v>0.71349083914319766</v>
      </c>
      <c r="AQ45" s="7">
        <f t="shared" si="34"/>
        <v>0</v>
      </c>
      <c r="AR45" s="24"/>
      <c r="AS45">
        <f t="shared" si="35"/>
        <v>1993</v>
      </c>
      <c r="AT45" s="1" t="b">
        <f t="shared" si="36"/>
        <v>1</v>
      </c>
      <c r="AU45" s="1" t="b">
        <f t="shared" si="37"/>
        <v>1</v>
      </c>
      <c r="AX45" s="1" t="b">
        <f t="shared" si="10"/>
        <v>1</v>
      </c>
      <c r="AZ45" s="1" t="b">
        <f t="shared" si="38"/>
        <v>1</v>
      </c>
      <c r="BA45" s="1" t="b">
        <f t="shared" si="39"/>
        <v>1</v>
      </c>
      <c r="BC45">
        <f t="shared" si="40"/>
        <v>1993</v>
      </c>
      <c r="BD45" s="2">
        <f t="shared" si="41"/>
        <v>30963.763626479664</v>
      </c>
      <c r="BE45" s="2">
        <f t="shared" si="42"/>
        <v>49175.572561144509</v>
      </c>
      <c r="BF45" s="2"/>
      <c r="BG45" s="2"/>
      <c r="BH45" s="2">
        <f t="shared" si="11"/>
        <v>37031.127379246005</v>
      </c>
      <c r="BI45" s="2"/>
      <c r="BJ45" s="2">
        <f>Y45</f>
        <v>47050.935137527289</v>
      </c>
      <c r="BK45" s="2">
        <f t="shared" si="43"/>
        <v>164221.39870439746</v>
      </c>
      <c r="BL45" s="2">
        <f t="shared" si="44"/>
        <v>0</v>
      </c>
      <c r="BM45" s="2"/>
    </row>
    <row r="46" spans="1:72" x14ac:dyDescent="0.3">
      <c r="A46">
        <f t="shared" si="8"/>
        <v>1994</v>
      </c>
      <c r="B46" s="2">
        <f t="shared" si="12"/>
        <v>31329.136037272125</v>
      </c>
      <c r="C46" s="2">
        <f t="shared" si="13"/>
        <v>48308.115461165922</v>
      </c>
      <c r="D46" s="2"/>
      <c r="E46" s="2"/>
      <c r="F46" s="2">
        <f t="shared" si="14"/>
        <v>38977.113123025389</v>
      </c>
      <c r="G46" s="2"/>
      <c r="H46" s="2">
        <f t="shared" si="15"/>
        <v>45799.380262869068</v>
      </c>
      <c r="I46" s="2">
        <f t="shared" si="45"/>
        <v>164413.7448843325</v>
      </c>
      <c r="J46" s="2">
        <f t="shared" si="16"/>
        <v>-5392.0485068261041</v>
      </c>
      <c r="K46" s="6">
        <f t="shared" si="17"/>
        <v>-3.1754208140620813E-2</v>
      </c>
      <c r="L46" s="7">
        <f t="shared" si="18"/>
        <v>0.9682457918593792</v>
      </c>
      <c r="N46">
        <f t="shared" si="19"/>
        <v>1994</v>
      </c>
      <c r="O46" s="2">
        <f t="shared" si="20"/>
        <v>5729.5889486169162</v>
      </c>
      <c r="P46" s="2"/>
      <c r="Q46" s="2"/>
      <c r="R46">
        <f t="shared" si="21"/>
        <v>1994</v>
      </c>
      <c r="S46" s="2">
        <f t="shared" si="22"/>
        <v>29896.738800117895</v>
      </c>
      <c r="T46" s="2">
        <f t="shared" si="22"/>
        <v>46875.718224011696</v>
      </c>
      <c r="U46" s="2"/>
      <c r="V46" s="2"/>
      <c r="W46" s="2">
        <f t="shared" si="9"/>
        <v>37544.715885871163</v>
      </c>
      <c r="X46" s="2"/>
      <c r="Y46" s="2">
        <f t="shared" si="23"/>
        <v>44366.983025714842</v>
      </c>
      <c r="Z46" s="2">
        <f t="shared" si="24"/>
        <v>158684.15593571559</v>
      </c>
      <c r="AA46" s="2">
        <f t="shared" si="25"/>
        <v>-5537.2427686818701</v>
      </c>
      <c r="AB46" s="6">
        <f t="shared" si="26"/>
        <v>-3.3718156174330501E-2</v>
      </c>
      <c r="AC46" s="7">
        <f t="shared" si="27"/>
        <v>0.96628184382566951</v>
      </c>
      <c r="AD46" s="2">
        <f t="shared" si="28"/>
        <v>0</v>
      </c>
      <c r="AE46" s="2"/>
      <c r="AG46">
        <f t="shared" si="29"/>
        <v>1994</v>
      </c>
      <c r="AH46" s="6">
        <f t="shared" si="6"/>
        <v>0.18840405725338666</v>
      </c>
      <c r="AI46" s="6">
        <f t="shared" si="7"/>
        <v>0.29540263769623903</v>
      </c>
      <c r="AJ46" s="7"/>
      <c r="AK46" s="7"/>
      <c r="AL46" s="6">
        <f t="shared" si="30"/>
        <v>0.23660028100777036</v>
      </c>
      <c r="AM46" s="7"/>
      <c r="AN46" s="6">
        <f t="shared" si="31"/>
        <v>0.27959302404260394</v>
      </c>
      <c r="AO46" s="6">
        <f t="shared" si="32"/>
        <v>1</v>
      </c>
      <c r="AP46" s="7">
        <f t="shared" si="33"/>
        <v>0.72040697595739611</v>
      </c>
      <c r="AQ46" s="7">
        <f t="shared" si="34"/>
        <v>0</v>
      </c>
      <c r="AR46" s="24"/>
      <c r="AS46">
        <f t="shared" si="35"/>
        <v>1994</v>
      </c>
      <c r="AT46" s="1" t="b">
        <f t="shared" si="36"/>
        <v>1</v>
      </c>
      <c r="AU46" s="1" t="b">
        <f t="shared" si="37"/>
        <v>1</v>
      </c>
      <c r="AX46" s="1" t="b">
        <f t="shared" si="10"/>
        <v>1</v>
      </c>
      <c r="AZ46" s="1" t="b">
        <f t="shared" si="38"/>
        <v>1</v>
      </c>
      <c r="BA46" s="1" t="b">
        <f t="shared" si="39"/>
        <v>1</v>
      </c>
      <c r="BC46">
        <f t="shared" si="40"/>
        <v>1994</v>
      </c>
      <c r="BD46" s="2">
        <f t="shared" si="41"/>
        <v>29896.738800117895</v>
      </c>
      <c r="BE46" s="2">
        <f t="shared" si="42"/>
        <v>46875.718224011696</v>
      </c>
      <c r="BF46" s="2"/>
      <c r="BG46" s="2"/>
      <c r="BH46" s="2">
        <f t="shared" si="11"/>
        <v>37544.715885871163</v>
      </c>
      <c r="BI46" s="2"/>
      <c r="BJ46" s="2">
        <f>Y46</f>
        <v>44366.983025714842</v>
      </c>
      <c r="BK46" s="2">
        <f t="shared" si="43"/>
        <v>158684.15593571559</v>
      </c>
      <c r="BL46" s="2">
        <f t="shared" si="44"/>
        <v>0</v>
      </c>
      <c r="BM46" s="2"/>
    </row>
    <row r="47" spans="1:72" x14ac:dyDescent="0.3">
      <c r="A47">
        <f t="shared" si="8"/>
        <v>1995</v>
      </c>
      <c r="B47" s="2">
        <f t="shared" si="12"/>
        <v>41093.067480762045</v>
      </c>
      <c r="C47" s="2">
        <f t="shared" si="13"/>
        <v>62718.304712180921</v>
      </c>
      <c r="D47" s="2"/>
      <c r="E47" s="2"/>
      <c r="F47" s="2">
        <f t="shared" si="14"/>
        <v>41166.279180222293</v>
      </c>
      <c r="G47" s="2"/>
      <c r="H47" s="2">
        <f t="shared" si="15"/>
        <v>52432.9005397898</v>
      </c>
      <c r="I47" s="2">
        <f t="shared" si="45"/>
        <v>197410.55191295507</v>
      </c>
      <c r="J47" s="2">
        <f t="shared" si="16"/>
        <v>32996.80702862257</v>
      </c>
      <c r="K47" s="6">
        <f t="shared" si="17"/>
        <v>0.20069372576992461</v>
      </c>
      <c r="L47" s="7">
        <f t="shared" si="18"/>
        <v>1.2006937257699246</v>
      </c>
      <c r="N47">
        <f t="shared" si="19"/>
        <v>1995</v>
      </c>
      <c r="O47" s="2">
        <f t="shared" si="20"/>
        <v>5872.828672332339</v>
      </c>
      <c r="P47" s="2"/>
      <c r="Q47" s="2"/>
      <c r="R47">
        <f t="shared" si="21"/>
        <v>1995</v>
      </c>
      <c r="S47" s="2">
        <f t="shared" si="22"/>
        <v>39624.86031267896</v>
      </c>
      <c r="T47" s="2">
        <f t="shared" si="22"/>
        <v>61250.097544097836</v>
      </c>
      <c r="U47" s="2"/>
      <c r="V47" s="2"/>
      <c r="W47" s="2">
        <f t="shared" si="9"/>
        <v>39698.072012139208</v>
      </c>
      <c r="X47" s="2"/>
      <c r="Y47" s="2">
        <f t="shared" si="23"/>
        <v>50964.693371706715</v>
      </c>
      <c r="Z47" s="2">
        <f t="shared" si="24"/>
        <v>191537.72324062273</v>
      </c>
      <c r="AA47" s="2">
        <f t="shared" si="25"/>
        <v>32853.567304907134</v>
      </c>
      <c r="AB47" s="6">
        <f t="shared" si="26"/>
        <v>0.20703747712667933</v>
      </c>
      <c r="AC47" s="7">
        <f t="shared" si="27"/>
        <v>1.2070374771266794</v>
      </c>
      <c r="AD47" s="2">
        <f t="shared" si="28"/>
        <v>0</v>
      </c>
      <c r="AE47" s="2"/>
      <c r="AG47">
        <f t="shared" si="29"/>
        <v>1995</v>
      </c>
      <c r="AH47" s="6">
        <f t="shared" si="6"/>
        <v>0.20687757817241836</v>
      </c>
      <c r="AI47" s="6">
        <f t="shared" si="7"/>
        <v>0.31978085834899111</v>
      </c>
      <c r="AJ47" s="7"/>
      <c r="AK47" s="7"/>
      <c r="AL47" s="6">
        <f t="shared" si="30"/>
        <v>0.20725980940197242</v>
      </c>
      <c r="AM47" s="7"/>
      <c r="AN47" s="6">
        <f t="shared" si="31"/>
        <v>0.2660817540766181</v>
      </c>
      <c r="AO47" s="6">
        <f t="shared" si="32"/>
        <v>1</v>
      </c>
      <c r="AP47" s="7">
        <f t="shared" si="33"/>
        <v>0.73391824592338195</v>
      </c>
      <c r="AQ47" s="7">
        <f t="shared" si="34"/>
        <v>0</v>
      </c>
      <c r="AR47" s="24"/>
      <c r="AS47">
        <f t="shared" si="35"/>
        <v>1995</v>
      </c>
      <c r="AT47" s="1" t="b">
        <f t="shared" si="36"/>
        <v>1</v>
      </c>
      <c r="AU47" s="1" t="b">
        <f t="shared" si="37"/>
        <v>1</v>
      </c>
      <c r="AX47" s="1" t="b">
        <f t="shared" si="10"/>
        <v>1</v>
      </c>
      <c r="AZ47" s="1" t="b">
        <f t="shared" si="38"/>
        <v>1</v>
      </c>
      <c r="BA47" s="1" t="b">
        <f t="shared" si="39"/>
        <v>1</v>
      </c>
      <c r="BC47">
        <f t="shared" si="40"/>
        <v>1995</v>
      </c>
      <c r="BD47" s="2">
        <f t="shared" si="41"/>
        <v>39624.86031267896</v>
      </c>
      <c r="BE47" s="2">
        <f t="shared" si="42"/>
        <v>61250.097544097836</v>
      </c>
      <c r="BF47" s="2"/>
      <c r="BG47" s="2"/>
      <c r="BH47" s="2">
        <f t="shared" si="11"/>
        <v>39698.072012139208</v>
      </c>
      <c r="BI47" s="2"/>
      <c r="BJ47" s="2">
        <f>Y47</f>
        <v>50964.693371706715</v>
      </c>
      <c r="BK47" s="2">
        <f t="shared" si="43"/>
        <v>191537.72324062273</v>
      </c>
      <c r="BL47" s="2">
        <f t="shared" si="44"/>
        <v>0</v>
      </c>
      <c r="BM47" s="2"/>
    </row>
    <row r="48" spans="1:72" x14ac:dyDescent="0.3">
      <c r="A48">
        <f t="shared" si="8"/>
        <v>1996</v>
      </c>
      <c r="B48" s="2">
        <f t="shared" si="12"/>
        <v>48691.02835221991</v>
      </c>
      <c r="C48" s="2">
        <f t="shared" si="13"/>
        <v>72058.902257704773</v>
      </c>
      <c r="D48" s="2"/>
      <c r="E48" s="2"/>
      <c r="F48" s="2">
        <f t="shared" si="14"/>
        <v>43754.81799105971</v>
      </c>
      <c r="G48" s="2"/>
      <c r="H48" s="2">
        <f t="shared" si="15"/>
        <v>52789.229394413815</v>
      </c>
      <c r="I48" s="2">
        <f t="shared" si="45"/>
        <v>217293.97799539822</v>
      </c>
      <c r="J48" s="2">
        <f t="shared" si="16"/>
        <v>19883.426082443155</v>
      </c>
      <c r="K48" s="6">
        <f t="shared" si="17"/>
        <v>0.10072119190067623</v>
      </c>
      <c r="L48" s="7">
        <f t="shared" si="18"/>
        <v>1.1007211919006763</v>
      </c>
      <c r="N48">
        <f t="shared" si="19"/>
        <v>1996</v>
      </c>
      <c r="O48" s="2">
        <f t="shared" si="20"/>
        <v>6072.5048471916389</v>
      </c>
      <c r="P48" s="2"/>
      <c r="Q48" s="2"/>
      <c r="R48">
        <f t="shared" si="21"/>
        <v>1996</v>
      </c>
      <c r="S48" s="2">
        <f t="shared" si="22"/>
        <v>47172.902140421997</v>
      </c>
      <c r="T48" s="2">
        <f t="shared" si="22"/>
        <v>70540.776045906867</v>
      </c>
      <c r="U48" s="2"/>
      <c r="V48" s="2"/>
      <c r="W48" s="2">
        <f t="shared" si="9"/>
        <v>42236.691779261797</v>
      </c>
      <c r="X48" s="2"/>
      <c r="Y48" s="2">
        <f t="shared" si="23"/>
        <v>51271.103182615901</v>
      </c>
      <c r="Z48" s="2">
        <f t="shared" si="24"/>
        <v>211221.47314820654</v>
      </c>
      <c r="AA48" s="2">
        <f t="shared" si="25"/>
        <v>19683.749907583813</v>
      </c>
      <c r="AB48" s="6">
        <f t="shared" si="26"/>
        <v>0.10276696190470921</v>
      </c>
      <c r="AC48" s="7">
        <f t="shared" si="27"/>
        <v>1.1027669619047091</v>
      </c>
      <c r="AD48" s="2">
        <f t="shared" si="28"/>
        <v>0</v>
      </c>
      <c r="AE48" s="2"/>
      <c r="AG48">
        <f t="shared" si="29"/>
        <v>1996</v>
      </c>
      <c r="AH48" s="6">
        <f t="shared" si="6"/>
        <v>0.22333383740450699</v>
      </c>
      <c r="AI48" s="6">
        <f t="shared" si="7"/>
        <v>0.3339659315623224</v>
      </c>
      <c r="AJ48" s="7"/>
      <c r="AK48" s="7"/>
      <c r="AL48" s="6">
        <f t="shared" si="30"/>
        <v>0.19996400531505537</v>
      </c>
      <c r="AM48" s="6"/>
      <c r="AN48" s="38">
        <f t="shared" si="31"/>
        <v>0.24273622571811534</v>
      </c>
      <c r="AO48" s="6">
        <f t="shared" si="32"/>
        <v>1.0000000000000002</v>
      </c>
      <c r="AP48" s="7">
        <f t="shared" si="33"/>
        <v>0.75726377428188485</v>
      </c>
      <c r="AQ48" s="7">
        <f t="shared" si="34"/>
        <v>0</v>
      </c>
      <c r="AR48" s="24"/>
      <c r="AS48">
        <f t="shared" si="35"/>
        <v>1996</v>
      </c>
      <c r="AT48" s="1" t="b">
        <f t="shared" si="36"/>
        <v>1</v>
      </c>
      <c r="AU48" s="1" t="b">
        <f t="shared" si="37"/>
        <v>1</v>
      </c>
      <c r="AX48" s="1" t="b">
        <f t="shared" si="10"/>
        <v>1</v>
      </c>
      <c r="AZ48" s="39" t="b">
        <f t="shared" si="38"/>
        <v>0</v>
      </c>
      <c r="BA48" s="1" t="b">
        <f t="shared" si="39"/>
        <v>1</v>
      </c>
      <c r="BC48">
        <f t="shared" si="40"/>
        <v>1996</v>
      </c>
      <c r="BD48" s="40">
        <f>$BK48*BD$39</f>
        <v>42244.294629641314</v>
      </c>
      <c r="BE48" s="40">
        <f>$BK48*BE$39</f>
        <v>63366.441944461956</v>
      </c>
      <c r="BF48" s="2"/>
      <c r="BG48" s="2"/>
      <c r="BH48" s="40">
        <f>$BK48*BH$39</f>
        <v>42244.294629641314</v>
      </c>
      <c r="BI48" s="2"/>
      <c r="BJ48" s="40">
        <f>$BK48*BJ$39</f>
        <v>63366.441944461956</v>
      </c>
      <c r="BK48" s="2">
        <f t="shared" si="43"/>
        <v>211221.47314820654</v>
      </c>
      <c r="BL48" s="2">
        <f t="shared" si="44"/>
        <v>0</v>
      </c>
      <c r="BM48" s="2"/>
    </row>
    <row r="49" spans="1:65" x14ac:dyDescent="0.3">
      <c r="A49">
        <f t="shared" si="8"/>
        <v>1997</v>
      </c>
      <c r="B49" s="2">
        <f t="shared" si="12"/>
        <v>56265.176017219266</v>
      </c>
      <c r="C49" s="2">
        <f t="shared" si="13"/>
        <v>80277.044306180513</v>
      </c>
      <c r="D49" s="2"/>
      <c r="E49" s="2"/>
      <c r="F49" s="2"/>
      <c r="G49" s="2">
        <f>BH48*(1+(G13/100))</f>
        <v>41916.901346261591</v>
      </c>
      <c r="H49" s="2">
        <f t="shared" si="15"/>
        <v>69348.234064019169</v>
      </c>
      <c r="I49" s="2">
        <f t="shared" si="45"/>
        <v>247807.35573368054</v>
      </c>
      <c r="J49" s="2">
        <f t="shared" si="16"/>
        <v>30513.377738282317</v>
      </c>
      <c r="K49" s="6">
        <f t="shared" si="17"/>
        <v>0.14042440577404552</v>
      </c>
      <c r="L49" s="7">
        <f t="shared" si="18"/>
        <v>1.1404244057740456</v>
      </c>
      <c r="N49">
        <f t="shared" si="19"/>
        <v>1997</v>
      </c>
      <c r="O49" s="2">
        <f t="shared" si="20"/>
        <v>6175.7374295938962</v>
      </c>
      <c r="P49" s="2"/>
      <c r="Q49" s="2"/>
      <c r="R49">
        <f t="shared" si="21"/>
        <v>1997</v>
      </c>
      <c r="S49" s="2">
        <f t="shared" si="22"/>
        <v>54721.241659820793</v>
      </c>
      <c r="T49" s="2">
        <f t="shared" si="22"/>
        <v>78733.109948782032</v>
      </c>
      <c r="U49" s="2"/>
      <c r="V49" s="2"/>
      <c r="W49" s="2"/>
      <c r="X49" s="2">
        <f>G49-($O49/4)</f>
        <v>40372.966988863118</v>
      </c>
      <c r="Y49" s="2">
        <f t="shared" si="23"/>
        <v>67804.299706620688</v>
      </c>
      <c r="Z49" s="2">
        <f t="shared" si="24"/>
        <v>241631.61830408662</v>
      </c>
      <c r="AA49" s="2">
        <f t="shared" si="25"/>
        <v>30410.145155880076</v>
      </c>
      <c r="AB49" s="6">
        <f t="shared" si="26"/>
        <v>0.1439727916987984</v>
      </c>
      <c r="AC49" s="7">
        <f t="shared" si="27"/>
        <v>1.1439727916987983</v>
      </c>
      <c r="AD49" s="2">
        <f t="shared" si="28"/>
        <v>0</v>
      </c>
      <c r="AE49" s="2"/>
      <c r="AG49">
        <f t="shared" si="29"/>
        <v>1997</v>
      </c>
      <c r="AH49" s="6">
        <f t="shared" si="6"/>
        <v>0.22646556789168065</v>
      </c>
      <c r="AI49" s="6">
        <f t="shared" si="7"/>
        <v>0.32583943484456834</v>
      </c>
      <c r="AJ49" s="7"/>
      <c r="AK49" s="7"/>
      <c r="AL49" s="6"/>
      <c r="AM49" s="6">
        <f t="shared" si="30"/>
        <v>0.16708478498064303</v>
      </c>
      <c r="AN49" s="6">
        <f t="shared" si="31"/>
        <v>0.28061021228310806</v>
      </c>
      <c r="AO49" s="6">
        <f t="shared" si="32"/>
        <v>1.0000000000000002</v>
      </c>
      <c r="AP49" s="7">
        <f t="shared" si="33"/>
        <v>0.7193897877168921</v>
      </c>
      <c r="AQ49" s="7">
        <f t="shared" si="34"/>
        <v>0</v>
      </c>
      <c r="AR49" s="24"/>
      <c r="AS49">
        <f t="shared" si="35"/>
        <v>1997</v>
      </c>
      <c r="AT49" s="1" t="b">
        <f t="shared" si="36"/>
        <v>1</v>
      </c>
      <c r="AU49" s="1" t="b">
        <f t="shared" si="37"/>
        <v>1</v>
      </c>
      <c r="AX49" s="1"/>
      <c r="AY49" s="1" t="b">
        <f t="shared" ref="AY49:AY56" si="46">AND((X49/$Z49)&gt;0.15,(X49/$Z49)&lt;0.25)</f>
        <v>1</v>
      </c>
      <c r="AZ49" s="1" t="b">
        <f t="shared" si="38"/>
        <v>1</v>
      </c>
      <c r="BA49" s="1" t="b">
        <f t="shared" si="39"/>
        <v>1</v>
      </c>
      <c r="BC49">
        <f t="shared" si="40"/>
        <v>1997</v>
      </c>
      <c r="BD49" s="2">
        <f t="shared" si="41"/>
        <v>54721.241659820793</v>
      </c>
      <c r="BE49" s="2">
        <f t="shared" si="42"/>
        <v>78733.109948782032</v>
      </c>
      <c r="BF49" s="2"/>
      <c r="BG49" s="2"/>
      <c r="BH49" s="2"/>
      <c r="BI49" s="2">
        <f>X49</f>
        <v>40372.966988863118</v>
      </c>
      <c r="BJ49" s="2">
        <f>Y49</f>
        <v>67804.299706620688</v>
      </c>
      <c r="BK49" s="2">
        <f t="shared" si="43"/>
        <v>241631.61830408662</v>
      </c>
      <c r="BL49" s="2">
        <f t="shared" si="44"/>
        <v>0</v>
      </c>
      <c r="BM49" s="2"/>
    </row>
    <row r="50" spans="1:65" x14ac:dyDescent="0.3">
      <c r="A50">
        <f t="shared" si="8"/>
        <v>1998</v>
      </c>
      <c r="B50" s="2">
        <f t="shared" si="12"/>
        <v>70404.349519525436</v>
      </c>
      <c r="C50" s="2">
        <f t="shared" si="13"/>
        <v>85309.686622803798</v>
      </c>
      <c r="D50" s="2"/>
      <c r="E50" s="2"/>
      <c r="F50" s="2"/>
      <c r="G50" s="2">
        <f t="shared" ref="G50:G66" si="47">BI49*(1+(G14/100))</f>
        <v>46672.361028135427</v>
      </c>
      <c r="H50" s="2">
        <f t="shared" si="15"/>
        <v>73621.908621448747</v>
      </c>
      <c r="I50" s="2">
        <f t="shared" si="45"/>
        <v>276008.30579191342</v>
      </c>
      <c r="J50" s="2">
        <f t="shared" si="16"/>
        <v>28200.950058232876</v>
      </c>
      <c r="K50" s="6">
        <f t="shared" si="17"/>
        <v>0.11380190864285941</v>
      </c>
      <c r="L50" s="7">
        <f t="shared" si="18"/>
        <v>1.1138019086428594</v>
      </c>
      <c r="N50">
        <f t="shared" si="19"/>
        <v>1998</v>
      </c>
      <c r="O50" s="2">
        <f t="shared" si="20"/>
        <v>6274.5492284673983</v>
      </c>
      <c r="P50" s="2"/>
      <c r="Q50" s="2"/>
      <c r="R50">
        <f t="shared" si="21"/>
        <v>1998</v>
      </c>
      <c r="S50" s="2">
        <f>B50-($O50/4)</f>
        <v>68835.712212408587</v>
      </c>
      <c r="T50" s="2">
        <f>C50-($O50/4)</f>
        <v>83741.049315686949</v>
      </c>
      <c r="U50" s="2"/>
      <c r="V50" s="2"/>
      <c r="W50" s="2"/>
      <c r="X50" s="2">
        <f>G50-($O50/4)</f>
        <v>45103.723721018578</v>
      </c>
      <c r="Y50" s="2">
        <f>H50-($O50/4)</f>
        <v>72053.271314331898</v>
      </c>
      <c r="Z50" s="2">
        <f t="shared" si="24"/>
        <v>269733.75656344602</v>
      </c>
      <c r="AA50" s="2">
        <f t="shared" si="25"/>
        <v>28102.138259359403</v>
      </c>
      <c r="AB50" s="6">
        <f t="shared" si="26"/>
        <v>0.11630157698978637</v>
      </c>
      <c r="AC50" s="7">
        <f t="shared" si="27"/>
        <v>1.1163015769897864</v>
      </c>
      <c r="AD50" s="2">
        <f t="shared" si="28"/>
        <v>0</v>
      </c>
      <c r="AE50" s="2"/>
      <c r="AG50">
        <f t="shared" si="29"/>
        <v>1998</v>
      </c>
      <c r="AH50" s="38">
        <f t="shared" si="6"/>
        <v>0.25519873036809632</v>
      </c>
      <c r="AI50" s="6">
        <f t="shared" si="7"/>
        <v>0.31045817320973546</v>
      </c>
      <c r="AJ50" s="7"/>
      <c r="AK50" s="7"/>
      <c r="AL50" s="7"/>
      <c r="AM50" s="6">
        <f t="shared" si="30"/>
        <v>0.16721571780879196</v>
      </c>
      <c r="AN50" s="6">
        <f t="shared" si="31"/>
        <v>0.26712737861337621</v>
      </c>
      <c r="AO50" s="6">
        <f t="shared" si="32"/>
        <v>1</v>
      </c>
      <c r="AP50" s="7">
        <f t="shared" si="33"/>
        <v>0.73287262138662379</v>
      </c>
      <c r="AQ50" s="7">
        <f t="shared" si="34"/>
        <v>0</v>
      </c>
      <c r="AR50" s="24"/>
      <c r="AS50">
        <f t="shared" si="35"/>
        <v>1998</v>
      </c>
      <c r="AT50" s="39" t="b">
        <f t="shared" si="36"/>
        <v>0</v>
      </c>
      <c r="AU50" s="1" t="b">
        <f t="shared" si="37"/>
        <v>1</v>
      </c>
      <c r="AY50" s="1" t="b">
        <f t="shared" si="46"/>
        <v>1</v>
      </c>
      <c r="AZ50" s="1" t="b">
        <f t="shared" si="38"/>
        <v>1</v>
      </c>
      <c r="BA50" s="1" t="b">
        <f t="shared" si="39"/>
        <v>1</v>
      </c>
      <c r="BC50">
        <f t="shared" si="40"/>
        <v>1998</v>
      </c>
      <c r="BD50" s="40">
        <f>$BK50*BD$39</f>
        <v>53946.751312689208</v>
      </c>
      <c r="BE50" s="40">
        <f>$BK50*BE$39</f>
        <v>80920.126969033809</v>
      </c>
      <c r="BF50" s="2"/>
      <c r="BG50" s="2"/>
      <c r="BH50" s="2"/>
      <c r="BI50" s="40">
        <f>$BK50*BI$39</f>
        <v>53946.751312689208</v>
      </c>
      <c r="BJ50" s="40">
        <f>$BK50*BJ$39</f>
        <v>80920.126969033809</v>
      </c>
      <c r="BK50" s="2">
        <f t="shared" si="43"/>
        <v>269733.75656344602</v>
      </c>
      <c r="BL50" s="2">
        <f t="shared" si="44"/>
        <v>0</v>
      </c>
      <c r="BM50" s="2"/>
    </row>
    <row r="51" spans="1:65" x14ac:dyDescent="0.3">
      <c r="A51">
        <f t="shared" si="8"/>
        <v>1999</v>
      </c>
      <c r="B51" s="2">
        <f t="shared" ref="B51:B66" si="48">BD50*(1+(B15/100))</f>
        <v>65313.331814272831</v>
      </c>
      <c r="C51" s="2"/>
      <c r="D51" s="2">
        <f>($BE50*0.67)*(1+(D15/100))</f>
        <v>62521.908417011466</v>
      </c>
      <c r="E51" s="2">
        <f>($BE50*0.33)*(1+(E15/100))</f>
        <v>32880.995380457534</v>
      </c>
      <c r="F51" s="2"/>
      <c r="G51" s="2">
        <f t="shared" si="47"/>
        <v>70087.079837932703</v>
      </c>
      <c r="H51" s="2">
        <f t="shared" si="15"/>
        <v>80305.134004069143</v>
      </c>
      <c r="I51" s="2">
        <f t="shared" si="45"/>
        <v>311108.4494537437</v>
      </c>
      <c r="J51" s="2">
        <f t="shared" si="16"/>
        <v>35100.143661830283</v>
      </c>
      <c r="K51" s="6">
        <f t="shared" si="17"/>
        <v>0.1271706065551983</v>
      </c>
      <c r="L51" s="7">
        <f t="shared" si="18"/>
        <v>1.1271706065551983</v>
      </c>
      <c r="N51">
        <f t="shared" si="19"/>
        <v>1999</v>
      </c>
      <c r="O51" s="2">
        <f t="shared" si="20"/>
        <v>6443.9620576360176</v>
      </c>
      <c r="P51" s="2"/>
      <c r="Q51" s="2"/>
      <c r="R51">
        <f t="shared" si="21"/>
        <v>1999</v>
      </c>
      <c r="S51" s="2">
        <f>B51-($O51/5)</f>
        <v>64024.539402745628</v>
      </c>
      <c r="T51" s="2"/>
      <c r="U51" s="2">
        <f>D51-($O51/5)</f>
        <v>61233.116005484262</v>
      </c>
      <c r="V51" s="2">
        <f>E51-($O51/5)</f>
        <v>31592.202968930331</v>
      </c>
      <c r="W51" s="2"/>
      <c r="X51" s="2">
        <f>G51-($O51/5)</f>
        <v>68798.287426405499</v>
      </c>
      <c r="Y51" s="2">
        <f>H51-($O51/5)</f>
        <v>79016.341592541939</v>
      </c>
      <c r="Z51" s="2">
        <f t="shared" si="24"/>
        <v>304664.48739610764</v>
      </c>
      <c r="AA51" s="2">
        <f t="shared" si="25"/>
        <v>34930.730832661618</v>
      </c>
      <c r="AB51" s="6">
        <f t="shared" si="26"/>
        <v>0.129500776164237</v>
      </c>
      <c r="AC51" s="7">
        <f t="shared" si="27"/>
        <v>1.1295007761642371</v>
      </c>
      <c r="AD51" s="2">
        <f t="shared" si="28"/>
        <v>0</v>
      </c>
      <c r="AE51" s="2"/>
      <c r="AG51">
        <f t="shared" si="29"/>
        <v>1999</v>
      </c>
      <c r="AH51" s="6">
        <f t="shared" ref="AH51:AH64" si="49">S51/$Z51</f>
        <v>0.21014769377930326</v>
      </c>
      <c r="AI51" s="7"/>
      <c r="AJ51" s="6">
        <f t="shared" ref="AJ51:AJ64" si="50">U51/$Z51</f>
        <v>0.20098540702537609</v>
      </c>
      <c r="AK51" s="6">
        <f t="shared" ref="AK51:AK64" si="51">V51/$Z51</f>
        <v>0.10369506219428826</v>
      </c>
      <c r="AL51" s="7"/>
      <c r="AM51" s="6">
        <f t="shared" si="30"/>
        <v>0.22581656304746089</v>
      </c>
      <c r="AN51" s="6">
        <f t="shared" si="31"/>
        <v>0.25935527395357155</v>
      </c>
      <c r="AO51" s="6">
        <f t="shared" si="32"/>
        <v>1</v>
      </c>
      <c r="AP51" s="7">
        <f t="shared" si="33"/>
        <v>0.7406447260464285</v>
      </c>
      <c r="AQ51" s="7">
        <f t="shared" si="34"/>
        <v>0</v>
      </c>
      <c r="AR51" s="24"/>
      <c r="AS51">
        <f t="shared" si="35"/>
        <v>1999</v>
      </c>
      <c r="AT51" s="1" t="b">
        <f t="shared" si="36"/>
        <v>1</v>
      </c>
      <c r="AV51" s="1" t="b">
        <f>AND((U51/$Z51)&gt;0.15,(U51/$Z51)&lt;0.25)</f>
        <v>1</v>
      </c>
      <c r="AW51" s="1" t="b">
        <f>AND((V51/$Z51)&gt;0.05,(V51/$Z51)&lt;0.15)</f>
        <v>1</v>
      </c>
      <c r="AY51" s="1" t="b">
        <f t="shared" si="46"/>
        <v>1</v>
      </c>
      <c r="AZ51" s="1" t="b">
        <f t="shared" si="38"/>
        <v>1</v>
      </c>
      <c r="BA51" s="1" t="b">
        <f t="shared" si="39"/>
        <v>1</v>
      </c>
      <c r="BC51">
        <f t="shared" si="40"/>
        <v>1999</v>
      </c>
      <c r="BD51" s="2">
        <f t="shared" si="41"/>
        <v>64024.539402745628</v>
      </c>
      <c r="BE51" s="2"/>
      <c r="BF51" s="2">
        <f t="shared" ref="BF51" si="52">U51</f>
        <v>61233.116005484262</v>
      </c>
      <c r="BG51" s="2">
        <f t="shared" ref="BG51" si="53">V51</f>
        <v>31592.202968930331</v>
      </c>
      <c r="BH51" s="2"/>
      <c r="BI51" s="2">
        <f>X51</f>
        <v>68798.287426405499</v>
      </c>
      <c r="BJ51" s="2">
        <f t="shared" ref="BJ51:BJ53" si="54">Y51</f>
        <v>79016.341592541939</v>
      </c>
      <c r="BK51" s="2">
        <f t="shared" si="43"/>
        <v>304664.48739610764</v>
      </c>
      <c r="BL51" s="2">
        <f t="shared" si="44"/>
        <v>0</v>
      </c>
      <c r="BM51" s="2"/>
    </row>
    <row r="52" spans="1:65" x14ac:dyDescent="0.3">
      <c r="A52">
        <f t="shared" si="8"/>
        <v>2000</v>
      </c>
      <c r="B52" s="2">
        <f t="shared" si="48"/>
        <v>58223.916132856873</v>
      </c>
      <c r="C52" s="2"/>
      <c r="D52" s="2">
        <f t="shared" ref="D52:D66" si="55">BF51*(1+(D16/100))</f>
        <v>72315.085340156802</v>
      </c>
      <c r="E52" s="2">
        <f t="shared" ref="E52:E66" si="56">BG51*(1+(E16/100))</f>
        <v>30750.27075980834</v>
      </c>
      <c r="F52" s="2"/>
      <c r="G52" s="2">
        <f t="shared" si="47"/>
        <v>58056.122827646548</v>
      </c>
      <c r="H52" s="2">
        <f t="shared" si="15"/>
        <v>88016.302899932474</v>
      </c>
      <c r="I52" s="2">
        <f t="shared" si="45"/>
        <v>307361.69796040107</v>
      </c>
      <c r="J52" s="2">
        <f t="shared" si="16"/>
        <v>-3746.7514933426282</v>
      </c>
      <c r="K52" s="6">
        <f t="shared" si="17"/>
        <v>-1.2043232833827947E-2</v>
      </c>
      <c r="L52" s="7">
        <f t="shared" si="18"/>
        <v>0.98795676716617209</v>
      </c>
      <c r="N52">
        <f t="shared" si="19"/>
        <v>2000</v>
      </c>
      <c r="O52" s="2">
        <f t="shared" si="20"/>
        <v>6663.0567675956427</v>
      </c>
      <c r="P52" s="2"/>
      <c r="Q52" s="2"/>
      <c r="R52">
        <f t="shared" si="21"/>
        <v>2000</v>
      </c>
      <c r="S52" s="2">
        <f t="shared" ref="S52:S64" si="57">B52-($O52/5)</f>
        <v>56891.304779337748</v>
      </c>
      <c r="T52" s="2"/>
      <c r="U52" s="2">
        <f t="shared" ref="U52:V64" si="58">D52-($O52/5)</f>
        <v>70982.473986637677</v>
      </c>
      <c r="V52" s="2">
        <f t="shared" si="58"/>
        <v>29417.659406289211</v>
      </c>
      <c r="W52" s="2"/>
      <c r="X52" s="2">
        <f t="shared" ref="X52:Y64" si="59">G52-($O52/5)</f>
        <v>56723.511474127423</v>
      </c>
      <c r="Y52" s="2">
        <f t="shared" si="59"/>
        <v>86683.691546413349</v>
      </c>
      <c r="Z52" s="2">
        <f t="shared" si="24"/>
        <v>300698.64119280537</v>
      </c>
      <c r="AA52" s="2">
        <f t="shared" si="25"/>
        <v>-3965.8462033022661</v>
      </c>
      <c r="AB52" s="6">
        <f t="shared" si="26"/>
        <v>-1.301709377813403E-2</v>
      </c>
      <c r="AC52" s="7">
        <f t="shared" si="27"/>
        <v>0.98698290622186602</v>
      </c>
      <c r="AD52" s="2">
        <f t="shared" si="28"/>
        <v>0</v>
      </c>
      <c r="AE52" s="2"/>
      <c r="AG52">
        <f t="shared" si="29"/>
        <v>2000</v>
      </c>
      <c r="AH52" s="6">
        <f t="shared" si="49"/>
        <v>0.1891970796863679</v>
      </c>
      <c r="AI52" s="7"/>
      <c r="AJ52" s="6">
        <f t="shared" si="50"/>
        <v>0.23605851261936475</v>
      </c>
      <c r="AK52" s="6">
        <f t="shared" si="51"/>
        <v>9.7831035383451767E-2</v>
      </c>
      <c r="AL52" s="7"/>
      <c r="AM52" s="6">
        <f t="shared" si="30"/>
        <v>0.18863906816844175</v>
      </c>
      <c r="AN52" s="6">
        <f t="shared" si="31"/>
        <v>0.28827430414237393</v>
      </c>
      <c r="AO52" s="6">
        <f t="shared" si="32"/>
        <v>1</v>
      </c>
      <c r="AP52" s="7">
        <f t="shared" si="33"/>
        <v>0.71172569585762613</v>
      </c>
      <c r="AQ52" s="7">
        <f t="shared" si="34"/>
        <v>0</v>
      </c>
      <c r="AR52" s="24"/>
      <c r="AS52">
        <f t="shared" si="35"/>
        <v>2000</v>
      </c>
      <c r="AT52" s="1" t="b">
        <f t="shared" si="36"/>
        <v>1</v>
      </c>
      <c r="AV52" s="1" t="b">
        <f t="shared" ref="AV52:AV64" si="60">AND((U52/$Z52)&gt;0.15,(U52/$Z52)&lt;0.25)</f>
        <v>1</v>
      </c>
      <c r="AW52" s="1" t="b">
        <f t="shared" ref="AW52:AW64" si="61">AND((V52/$Z52)&gt;0.05,(V52/$Z52)&lt;0.15)</f>
        <v>1</v>
      </c>
      <c r="AY52" s="1" t="b">
        <f t="shared" si="46"/>
        <v>1</v>
      </c>
      <c r="AZ52" s="1" t="b">
        <f t="shared" si="38"/>
        <v>1</v>
      </c>
      <c r="BA52" s="1" t="b">
        <f t="shared" si="39"/>
        <v>1</v>
      </c>
      <c r="BC52">
        <f t="shared" si="40"/>
        <v>2000</v>
      </c>
      <c r="BD52" s="2">
        <f t="shared" si="41"/>
        <v>56891.304779337748</v>
      </c>
      <c r="BE52" s="2"/>
      <c r="BF52" s="2">
        <f t="shared" ref="BF52:BF64" si="62">U52</f>
        <v>70982.473986637677</v>
      </c>
      <c r="BG52" s="2">
        <f t="shared" ref="BG52:BG64" si="63">V52</f>
        <v>29417.659406289211</v>
      </c>
      <c r="BH52" s="2"/>
      <c r="BI52" s="2">
        <f>X52</f>
        <v>56723.511474127423</v>
      </c>
      <c r="BJ52" s="2">
        <f t="shared" si="54"/>
        <v>86683.691546413349</v>
      </c>
      <c r="BK52" s="2">
        <f t="shared" si="43"/>
        <v>300698.64119280537</v>
      </c>
      <c r="BL52" s="2">
        <f t="shared" si="44"/>
        <v>0</v>
      </c>
      <c r="BM52" s="2"/>
    </row>
    <row r="53" spans="1:65" x14ac:dyDescent="0.3">
      <c r="A53">
        <f t="shared" si="8"/>
        <v>2001</v>
      </c>
      <c r="B53" s="2">
        <f t="shared" si="48"/>
        <v>50052.969944861354</v>
      </c>
      <c r="C53" s="2"/>
      <c r="D53" s="2">
        <f t="shared" si="55"/>
        <v>70628.271441444347</v>
      </c>
      <c r="E53" s="2">
        <f t="shared" si="56"/>
        <v>30329.606847884173</v>
      </c>
      <c r="F53" s="2"/>
      <c r="G53" s="2">
        <f t="shared" si="47"/>
        <v>45292.022206746522</v>
      </c>
      <c r="H53" s="2">
        <f t="shared" si="15"/>
        <v>93991.126743775996</v>
      </c>
      <c r="I53" s="2">
        <f t="shared" si="45"/>
        <v>290293.99718471244</v>
      </c>
      <c r="J53" s="2">
        <f t="shared" si="16"/>
        <v>-17067.700775688631</v>
      </c>
      <c r="K53" s="6">
        <f t="shared" si="17"/>
        <v>-5.5529693156131467E-2</v>
      </c>
      <c r="L53" s="7">
        <f t="shared" si="18"/>
        <v>0.94447030684386857</v>
      </c>
      <c r="N53">
        <f t="shared" si="19"/>
        <v>2001</v>
      </c>
      <c r="O53" s="2">
        <f t="shared" si="20"/>
        <v>6769.6656758771733</v>
      </c>
      <c r="P53" s="2"/>
      <c r="Q53" s="2"/>
      <c r="R53">
        <f t="shared" si="21"/>
        <v>2001</v>
      </c>
      <c r="S53" s="2">
        <f t="shared" si="57"/>
        <v>48699.036809685917</v>
      </c>
      <c r="T53" s="2"/>
      <c r="U53" s="2">
        <f t="shared" si="58"/>
        <v>69274.33830626891</v>
      </c>
      <c r="V53" s="2">
        <f t="shared" si="58"/>
        <v>28975.67371270874</v>
      </c>
      <c r="W53" s="2"/>
      <c r="X53" s="2">
        <f t="shared" si="59"/>
        <v>43938.089071571085</v>
      </c>
      <c r="Y53" s="2">
        <f t="shared" si="59"/>
        <v>92637.193608600559</v>
      </c>
      <c r="Z53" s="2">
        <f t="shared" si="24"/>
        <v>283524.3315088352</v>
      </c>
      <c r="AA53" s="2">
        <f t="shared" si="25"/>
        <v>-17174.309683970176</v>
      </c>
      <c r="AB53" s="6">
        <f t="shared" si="26"/>
        <v>-5.7114690029337903E-2</v>
      </c>
      <c r="AC53" s="7">
        <f t="shared" si="27"/>
        <v>0.94288530997066211</v>
      </c>
      <c r="AD53" s="2">
        <f t="shared" si="28"/>
        <v>0</v>
      </c>
      <c r="AE53" s="2"/>
      <c r="AG53">
        <f t="shared" si="29"/>
        <v>2001</v>
      </c>
      <c r="AH53" s="6">
        <f t="shared" si="49"/>
        <v>0.17176316597070737</v>
      </c>
      <c r="AI53" s="7"/>
      <c r="AJ53" s="6">
        <f t="shared" si="50"/>
        <v>0.24433295702563074</v>
      </c>
      <c r="AK53" s="6">
        <f t="shared" si="51"/>
        <v>0.10219819074612931</v>
      </c>
      <c r="AL53" s="7"/>
      <c r="AM53" s="6">
        <f t="shared" si="30"/>
        <v>0.15497114070508577</v>
      </c>
      <c r="AN53" s="59">
        <f t="shared" si="31"/>
        <v>0.32673454555244685</v>
      </c>
      <c r="AO53" s="6">
        <f t="shared" si="32"/>
        <v>1</v>
      </c>
      <c r="AP53" s="7">
        <f t="shared" si="33"/>
        <v>0.67326545444755326</v>
      </c>
      <c r="AQ53" s="7">
        <f t="shared" si="34"/>
        <v>0</v>
      </c>
      <c r="AR53" s="24"/>
      <c r="AS53">
        <f t="shared" si="35"/>
        <v>2001</v>
      </c>
      <c r="AT53" s="1" t="b">
        <f t="shared" si="36"/>
        <v>1</v>
      </c>
      <c r="AV53" s="1" t="b">
        <f t="shared" si="60"/>
        <v>1</v>
      </c>
      <c r="AW53" s="1" t="b">
        <f t="shared" si="61"/>
        <v>1</v>
      </c>
      <c r="AY53" s="1" t="b">
        <f t="shared" si="46"/>
        <v>1</v>
      </c>
      <c r="AZ53" s="1" t="b">
        <f t="shared" si="38"/>
        <v>1</v>
      </c>
      <c r="BA53" s="1" t="b">
        <f t="shared" si="39"/>
        <v>1</v>
      </c>
      <c r="BC53">
        <f t="shared" si="40"/>
        <v>2001</v>
      </c>
      <c r="BD53" s="2">
        <f t="shared" si="41"/>
        <v>48699.036809685917</v>
      </c>
      <c r="BE53" s="2"/>
      <c r="BF53" s="2">
        <f t="shared" si="62"/>
        <v>69274.33830626891</v>
      </c>
      <c r="BG53" s="2">
        <f t="shared" si="63"/>
        <v>28975.67371270874</v>
      </c>
      <c r="BH53" s="2"/>
      <c r="BI53" s="2">
        <f>X53</f>
        <v>43938.089071571085</v>
      </c>
      <c r="BJ53" s="2">
        <f t="shared" si="54"/>
        <v>92637.193608600559</v>
      </c>
      <c r="BK53" s="2">
        <f t="shared" si="43"/>
        <v>283524.3315088352</v>
      </c>
      <c r="BL53" s="2">
        <f t="shared" si="44"/>
        <v>0</v>
      </c>
      <c r="BM53" s="2"/>
    </row>
    <row r="54" spans="1:65" x14ac:dyDescent="0.3">
      <c r="A54">
        <f t="shared" si="8"/>
        <v>2002</v>
      </c>
      <c r="B54" s="2">
        <f t="shared" si="48"/>
        <v>37912.200156340485</v>
      </c>
      <c r="C54" s="2"/>
      <c r="D54" s="2">
        <f t="shared" si="55"/>
        <v>59154.742966489146</v>
      </c>
      <c r="E54" s="2">
        <f t="shared" si="56"/>
        <v>23174.164321950197</v>
      </c>
      <c r="F54" s="2"/>
      <c r="G54" s="2">
        <f t="shared" si="47"/>
        <v>37310.907096906019</v>
      </c>
      <c r="H54" s="2">
        <f t="shared" si="15"/>
        <v>100289.02580067096</v>
      </c>
      <c r="I54" s="2">
        <f t="shared" si="45"/>
        <v>257841.04034235681</v>
      </c>
      <c r="J54" s="2">
        <f t="shared" si="16"/>
        <v>-32452.956842355634</v>
      </c>
      <c r="K54" s="6">
        <f t="shared" si="17"/>
        <v>-0.11179341342599654</v>
      </c>
      <c r="L54" s="7">
        <f t="shared" si="18"/>
        <v>0.88820658657400342</v>
      </c>
      <c r="N54">
        <f t="shared" si="19"/>
        <v>2002</v>
      </c>
      <c r="O54" s="2">
        <f t="shared" si="20"/>
        <v>6938.907317774102</v>
      </c>
      <c r="P54" s="2"/>
      <c r="Q54" s="2"/>
      <c r="R54">
        <f t="shared" si="21"/>
        <v>2002</v>
      </c>
      <c r="S54" s="2">
        <f t="shared" si="57"/>
        <v>36524.418692785664</v>
      </c>
      <c r="T54" s="2"/>
      <c r="U54" s="2">
        <f t="shared" si="58"/>
        <v>57766.961502934326</v>
      </c>
      <c r="V54" s="2">
        <f t="shared" si="58"/>
        <v>21786.382858395376</v>
      </c>
      <c r="W54" s="2"/>
      <c r="X54" s="2">
        <f t="shared" si="59"/>
        <v>35923.125633351199</v>
      </c>
      <c r="Y54" s="2">
        <f t="shared" si="59"/>
        <v>98901.244337116135</v>
      </c>
      <c r="Z54" s="2">
        <f t="shared" si="24"/>
        <v>250902.1330245827</v>
      </c>
      <c r="AA54" s="2">
        <f t="shared" si="25"/>
        <v>-32622.198484252498</v>
      </c>
      <c r="AB54" s="6">
        <f t="shared" si="26"/>
        <v>-0.11505960814948936</v>
      </c>
      <c r="AC54" s="7">
        <f t="shared" si="27"/>
        <v>0.88494039185051065</v>
      </c>
      <c r="AD54" s="2">
        <f t="shared" si="28"/>
        <v>0</v>
      </c>
      <c r="AE54" s="2"/>
      <c r="AG54">
        <f t="shared" si="29"/>
        <v>2002</v>
      </c>
      <c r="AH54" s="6">
        <f t="shared" si="49"/>
        <v>0.14557237219345243</v>
      </c>
      <c r="AI54" s="7"/>
      <c r="AJ54" s="6">
        <f t="shared" si="50"/>
        <v>0.23023702830487486</v>
      </c>
      <c r="AK54" s="6">
        <f t="shared" si="51"/>
        <v>8.6832194671939311E-2</v>
      </c>
      <c r="AL54" s="7"/>
      <c r="AM54" s="38">
        <f t="shared" si="30"/>
        <v>0.14317584789058588</v>
      </c>
      <c r="AN54" s="38">
        <f t="shared" si="31"/>
        <v>0.3941825569391475</v>
      </c>
      <c r="AO54" s="6">
        <f t="shared" si="32"/>
        <v>1</v>
      </c>
      <c r="AP54" s="7">
        <f t="shared" si="33"/>
        <v>0.6058174430608525</v>
      </c>
      <c r="AQ54" s="7">
        <f t="shared" si="34"/>
        <v>0</v>
      </c>
      <c r="AR54" s="24"/>
      <c r="AS54">
        <f t="shared" si="35"/>
        <v>2002</v>
      </c>
      <c r="AT54" s="39" t="b">
        <f t="shared" si="36"/>
        <v>0</v>
      </c>
      <c r="AV54" s="1" t="b">
        <f t="shared" si="60"/>
        <v>1</v>
      </c>
      <c r="AW54" s="1" t="b">
        <f t="shared" si="61"/>
        <v>1</v>
      </c>
      <c r="AY54" s="39" t="b">
        <f t="shared" si="46"/>
        <v>0</v>
      </c>
      <c r="AZ54" s="39" t="b">
        <f t="shared" si="38"/>
        <v>0</v>
      </c>
      <c r="BA54" s="1" t="b">
        <f t="shared" si="39"/>
        <v>1</v>
      </c>
      <c r="BC54">
        <f t="shared" si="40"/>
        <v>2002</v>
      </c>
      <c r="BD54" s="40">
        <f>$BK54*BD$39</f>
        <v>50180.426604916545</v>
      </c>
      <c r="BE54" s="2"/>
      <c r="BF54" s="40">
        <f t="shared" ref="BF54:BG55" si="64">$BK54*BF$39</f>
        <v>50180.426604916545</v>
      </c>
      <c r="BG54" s="40">
        <f t="shared" si="64"/>
        <v>25090.213302458273</v>
      </c>
      <c r="BH54" s="2"/>
      <c r="BI54" s="40">
        <f>$BK54*BI$39</f>
        <v>50180.426604916545</v>
      </c>
      <c r="BJ54" s="40">
        <f t="shared" ref="BJ54:BJ55" si="65">$BK54*BJ$39</f>
        <v>75270.639907374803</v>
      </c>
      <c r="BK54" s="2">
        <f t="shared" si="43"/>
        <v>250902.1330245827</v>
      </c>
      <c r="BL54" s="2">
        <f t="shared" si="44"/>
        <v>0</v>
      </c>
      <c r="BM54" s="2"/>
    </row>
    <row r="55" spans="1:65" x14ac:dyDescent="0.3">
      <c r="A55">
        <f t="shared" si="8"/>
        <v>2003</v>
      </c>
      <c r="B55" s="2">
        <f t="shared" si="48"/>
        <v>64481.848187317759</v>
      </c>
      <c r="C55" s="2"/>
      <c r="D55" s="2">
        <f t="shared" si="55"/>
        <v>67313.02785636716</v>
      </c>
      <c r="E55" s="2">
        <f t="shared" si="56"/>
        <v>36538.375828103934</v>
      </c>
      <c r="F55" s="2"/>
      <c r="G55" s="2">
        <f t="shared" si="47"/>
        <v>70423.210697339877</v>
      </c>
      <c r="H55" s="2">
        <f t="shared" si="15"/>
        <v>78258.884311697591</v>
      </c>
      <c r="I55" s="2">
        <f t="shared" si="45"/>
        <v>317015.34688082634</v>
      </c>
      <c r="J55" s="2">
        <f t="shared" si="16"/>
        <v>59174.306538469536</v>
      </c>
      <c r="K55" s="6">
        <f t="shared" si="17"/>
        <v>0.2294991769343582</v>
      </c>
      <c r="L55" s="7">
        <f t="shared" si="18"/>
        <v>1.2294991769343582</v>
      </c>
      <c r="N55">
        <f t="shared" si="19"/>
        <v>2003</v>
      </c>
      <c r="O55" s="2">
        <f t="shared" si="20"/>
        <v>7077.685464129584</v>
      </c>
      <c r="P55" s="2"/>
      <c r="Q55" s="2"/>
      <c r="R55">
        <f t="shared" si="21"/>
        <v>2003</v>
      </c>
      <c r="S55" s="2">
        <f t="shared" si="57"/>
        <v>63066.311094491844</v>
      </c>
      <c r="T55" s="2"/>
      <c r="U55" s="2">
        <f t="shared" si="58"/>
        <v>65897.490763541238</v>
      </c>
      <c r="V55" s="2">
        <f t="shared" si="58"/>
        <v>35122.838735278019</v>
      </c>
      <c r="W55" s="2"/>
      <c r="X55" s="2">
        <f t="shared" si="59"/>
        <v>69007.673604513955</v>
      </c>
      <c r="Y55" s="2">
        <f t="shared" si="59"/>
        <v>76843.34721887167</v>
      </c>
      <c r="Z55" s="2">
        <f t="shared" si="24"/>
        <v>309937.66141669673</v>
      </c>
      <c r="AA55" s="2">
        <f t="shared" si="25"/>
        <v>59035.528392114036</v>
      </c>
      <c r="AB55" s="6">
        <f t="shared" si="26"/>
        <v>0.23529305104125958</v>
      </c>
      <c r="AC55" s="7">
        <f t="shared" si="27"/>
        <v>1.2352930510412596</v>
      </c>
      <c r="AD55" s="2">
        <f t="shared" si="28"/>
        <v>0</v>
      </c>
      <c r="AE55" s="2"/>
      <c r="AG55">
        <f t="shared" si="29"/>
        <v>2003</v>
      </c>
      <c r="AH55" s="6">
        <f t="shared" si="49"/>
        <v>0.20348063157675481</v>
      </c>
      <c r="AI55" s="7"/>
      <c r="AJ55" s="6">
        <f t="shared" si="50"/>
        <v>0.21261530613069038</v>
      </c>
      <c r="AK55" s="6">
        <f t="shared" si="51"/>
        <v>0.11332226801588013</v>
      </c>
      <c r="AL55" s="7"/>
      <c r="AM55" s="6">
        <f t="shared" si="30"/>
        <v>0.22265017193808001</v>
      </c>
      <c r="AN55" s="38">
        <f t="shared" si="31"/>
        <v>0.24793162233859464</v>
      </c>
      <c r="AO55" s="6">
        <f t="shared" si="32"/>
        <v>1</v>
      </c>
      <c r="AP55" s="7">
        <f t="shared" si="33"/>
        <v>0.75206837766140533</v>
      </c>
      <c r="AQ55" s="7">
        <f t="shared" si="34"/>
        <v>0</v>
      </c>
      <c r="AR55" s="24"/>
      <c r="AS55">
        <f t="shared" si="35"/>
        <v>2003</v>
      </c>
      <c r="AT55" s="1" t="b">
        <f t="shared" si="36"/>
        <v>1</v>
      </c>
      <c r="AV55" s="1" t="b">
        <f t="shared" si="60"/>
        <v>1</v>
      </c>
      <c r="AW55" s="1" t="b">
        <f t="shared" si="61"/>
        <v>1</v>
      </c>
      <c r="AY55" s="1" t="b">
        <f t="shared" si="46"/>
        <v>1</v>
      </c>
      <c r="AZ55" s="39" t="b">
        <f t="shared" si="38"/>
        <v>0</v>
      </c>
      <c r="BA55" s="1" t="b">
        <f t="shared" si="39"/>
        <v>1</v>
      </c>
      <c r="BC55">
        <f t="shared" si="40"/>
        <v>2003</v>
      </c>
      <c r="BD55" s="40">
        <f>$BK55*BD$39</f>
        <v>61987.532283339351</v>
      </c>
      <c r="BE55" s="2"/>
      <c r="BF55" s="40">
        <f t="shared" si="64"/>
        <v>61987.532283339351</v>
      </c>
      <c r="BG55" s="40">
        <f t="shared" si="64"/>
        <v>30993.766141669676</v>
      </c>
      <c r="BH55" s="2"/>
      <c r="BI55" s="40">
        <f>$BK55*BI$39</f>
        <v>61987.532283339351</v>
      </c>
      <c r="BJ55" s="40">
        <f t="shared" si="65"/>
        <v>92981.298425009023</v>
      </c>
      <c r="BK55" s="2">
        <f t="shared" si="43"/>
        <v>309937.66141669673</v>
      </c>
      <c r="BL55" s="2">
        <f t="shared" si="44"/>
        <v>0</v>
      </c>
      <c r="BM55" s="2"/>
    </row>
    <row r="56" spans="1:65" x14ac:dyDescent="0.3">
      <c r="A56">
        <f t="shared" si="8"/>
        <v>2004</v>
      </c>
      <c r="B56" s="2">
        <f t="shared" si="48"/>
        <v>68644.993250569998</v>
      </c>
      <c r="C56" s="2"/>
      <c r="D56" s="2">
        <f t="shared" si="55"/>
        <v>74603.854728967402</v>
      </c>
      <c r="E56" s="2">
        <f t="shared" si="56"/>
        <v>37160.595790877691</v>
      </c>
      <c r="F56" s="2"/>
      <c r="G56" s="2">
        <f t="shared" si="47"/>
        <v>74903.874385218762</v>
      </c>
      <c r="H56" s="2">
        <f t="shared" si="15"/>
        <v>96923.7054782294</v>
      </c>
      <c r="I56" s="2">
        <f t="shared" si="45"/>
        <v>352237.02363386325</v>
      </c>
      <c r="J56" s="2">
        <f>I56-I55</f>
        <v>35221.676753036911</v>
      </c>
      <c r="K56" s="6">
        <f>(J56/I55)</f>
        <v>0.11110401152369946</v>
      </c>
      <c r="L56" s="7">
        <f t="shared" si="18"/>
        <v>1.1111040115236994</v>
      </c>
      <c r="N56">
        <f t="shared" si="19"/>
        <v>2004</v>
      </c>
      <c r="O56" s="2">
        <f t="shared" si="20"/>
        <v>7311.2490844458598</v>
      </c>
      <c r="P56" s="2"/>
      <c r="Q56" s="2"/>
      <c r="R56">
        <f t="shared" si="21"/>
        <v>2004</v>
      </c>
      <c r="S56" s="2">
        <f t="shared" si="57"/>
        <v>67182.743433680822</v>
      </c>
      <c r="T56" s="2"/>
      <c r="U56" s="2">
        <f t="shared" si="58"/>
        <v>73141.604912078226</v>
      </c>
      <c r="V56" s="2">
        <f t="shared" si="58"/>
        <v>35698.345973988522</v>
      </c>
      <c r="W56" s="2"/>
      <c r="X56" s="2">
        <f t="shared" si="59"/>
        <v>73441.624568329586</v>
      </c>
      <c r="Y56" s="2">
        <f t="shared" si="59"/>
        <v>95461.455661340224</v>
      </c>
      <c r="Z56" s="2">
        <f t="shared" si="24"/>
        <v>344925.77454941737</v>
      </c>
      <c r="AA56" s="2">
        <f>Z56-Z55</f>
        <v>34988.113132720639</v>
      </c>
      <c r="AB56" s="6">
        <f>(AA56/Z55)</f>
        <v>0.1128875818859611</v>
      </c>
      <c r="AC56" s="7">
        <f t="shared" si="27"/>
        <v>1.1128875818859612</v>
      </c>
      <c r="AD56" s="2">
        <f t="shared" si="28"/>
        <v>0</v>
      </c>
      <c r="AE56" s="2"/>
      <c r="AG56">
        <f t="shared" si="29"/>
        <v>2004</v>
      </c>
      <c r="AH56" s="6">
        <f t="shared" si="49"/>
        <v>0.1947744946617655</v>
      </c>
      <c r="AI56" s="7"/>
      <c r="AJ56" s="6">
        <f t="shared" si="50"/>
        <v>0.21205027373678989</v>
      </c>
      <c r="AK56" s="6">
        <f t="shared" si="51"/>
        <v>0.10349573330848326</v>
      </c>
      <c r="AL56" s="7"/>
      <c r="AM56" s="6">
        <f t="shared" si="30"/>
        <v>0.21292008306502369</v>
      </c>
      <c r="AN56" s="6">
        <f t="shared" si="31"/>
        <v>0.27675941522793768</v>
      </c>
      <c r="AO56" s="6">
        <f t="shared" si="32"/>
        <v>1</v>
      </c>
      <c r="AP56" s="7">
        <f t="shared" si="33"/>
        <v>0.72324058477206243</v>
      </c>
      <c r="AQ56" s="7">
        <f t="shared" si="34"/>
        <v>0</v>
      </c>
      <c r="AR56" s="24"/>
      <c r="AS56">
        <f t="shared" si="35"/>
        <v>2004</v>
      </c>
      <c r="AT56" s="1" t="b">
        <f t="shared" si="36"/>
        <v>1</v>
      </c>
      <c r="AV56" s="1" t="b">
        <f t="shared" si="60"/>
        <v>1</v>
      </c>
      <c r="AW56" s="1" t="b">
        <f t="shared" si="61"/>
        <v>1</v>
      </c>
      <c r="AY56" s="1" t="b">
        <f t="shared" si="46"/>
        <v>1</v>
      </c>
      <c r="AZ56" s="1" t="b">
        <f t="shared" si="38"/>
        <v>1</v>
      </c>
      <c r="BA56" s="1" t="b">
        <f t="shared" si="39"/>
        <v>1</v>
      </c>
      <c r="BC56">
        <f t="shared" si="40"/>
        <v>2004</v>
      </c>
      <c r="BD56" s="2">
        <f t="shared" si="41"/>
        <v>67182.743433680822</v>
      </c>
      <c r="BE56" s="2"/>
      <c r="BF56" s="2">
        <f t="shared" si="62"/>
        <v>73141.604912078226</v>
      </c>
      <c r="BG56" s="2">
        <f t="shared" si="63"/>
        <v>35698.345973988522</v>
      </c>
      <c r="BH56" s="2"/>
      <c r="BI56" s="2">
        <f>X56</f>
        <v>73441.624568329586</v>
      </c>
      <c r="BJ56" s="2">
        <f>Y56</f>
        <v>95461.455661340224</v>
      </c>
      <c r="BK56" s="2">
        <f t="shared" si="43"/>
        <v>344925.77454941737</v>
      </c>
      <c r="BL56" s="2">
        <f t="shared" si="44"/>
        <v>0</v>
      </c>
      <c r="BM56" s="2"/>
    </row>
    <row r="57" spans="1:65" x14ac:dyDescent="0.3">
      <c r="A57">
        <f t="shared" si="8"/>
        <v>2005</v>
      </c>
      <c r="B57" s="2">
        <f t="shared" si="48"/>
        <v>70387.360295467399</v>
      </c>
      <c r="C57" s="2"/>
      <c r="D57" s="2">
        <f t="shared" si="55"/>
        <v>83330.961892379841</v>
      </c>
      <c r="E57" s="2">
        <f t="shared" si="56"/>
        <v>38326.815188053297</v>
      </c>
      <c r="F57" s="2"/>
      <c r="G57" s="2">
        <f t="shared" si="47"/>
        <v>84877.219929864194</v>
      </c>
      <c r="H57" s="2">
        <f t="shared" si="15"/>
        <v>97752.53059721239</v>
      </c>
      <c r="I57" s="2">
        <f t="shared" si="45"/>
        <v>374674.88790297706</v>
      </c>
      <c r="J57" s="2">
        <f t="shared" si="16"/>
        <v>22437.864269113808</v>
      </c>
      <c r="K57" s="6">
        <f t="shared" si="17"/>
        <v>6.3701038685919337E-2</v>
      </c>
      <c r="L57" s="7">
        <f t="shared" si="18"/>
        <v>1.0637010386859194</v>
      </c>
      <c r="N57">
        <f t="shared" si="19"/>
        <v>2005</v>
      </c>
      <c r="O57" s="2">
        <f t="shared" si="20"/>
        <v>7552.5203042325729</v>
      </c>
      <c r="P57" s="2"/>
      <c r="Q57" s="2"/>
      <c r="R57">
        <f t="shared" si="21"/>
        <v>2005</v>
      </c>
      <c r="S57" s="2">
        <f t="shared" si="57"/>
        <v>68876.856234620878</v>
      </c>
      <c r="T57" s="2"/>
      <c r="U57" s="2">
        <f t="shared" si="58"/>
        <v>81820.45783153332</v>
      </c>
      <c r="V57" s="2">
        <f t="shared" si="58"/>
        <v>36816.311127206784</v>
      </c>
      <c r="W57" s="2"/>
      <c r="X57" s="2">
        <f t="shared" si="59"/>
        <v>83366.715869017673</v>
      </c>
      <c r="Y57" s="2">
        <f t="shared" si="59"/>
        <v>96242.026536365869</v>
      </c>
      <c r="Z57" s="2">
        <f t="shared" si="24"/>
        <v>367122.36759874446</v>
      </c>
      <c r="AA57" s="2">
        <f t="shared" ref="AA57:AA64" si="66">Z57-Z56</f>
        <v>22196.593049327086</v>
      </c>
      <c r="AB57" s="6">
        <f t="shared" ref="AB57:AB64" si="67">(AA57/Z56)</f>
        <v>6.4351795914129317E-2</v>
      </c>
      <c r="AC57" s="7">
        <f t="shared" si="27"/>
        <v>1.0643517959141293</v>
      </c>
      <c r="AD57" s="2">
        <f t="shared" si="28"/>
        <v>0</v>
      </c>
      <c r="AE57" s="2"/>
      <c r="AG57">
        <f t="shared" si="29"/>
        <v>2005</v>
      </c>
      <c r="AH57" s="6">
        <f t="shared" si="49"/>
        <v>0.18761280246999701</v>
      </c>
      <c r="AI57" s="7"/>
      <c r="AJ57" s="6">
        <f t="shared" si="50"/>
        <v>0.22286971607505274</v>
      </c>
      <c r="AK57" s="6">
        <f t="shared" si="51"/>
        <v>0.10028348686028875</v>
      </c>
      <c r="AL57" s="7"/>
      <c r="AM57" s="6">
        <f t="shared" ref="AM57:AM64" si="68">X57/$Z57</f>
        <v>0.22708154889689369</v>
      </c>
      <c r="AN57" s="6">
        <f t="shared" si="31"/>
        <v>0.26215244569776797</v>
      </c>
      <c r="AO57" s="6">
        <f t="shared" si="32"/>
        <v>1</v>
      </c>
      <c r="AP57" s="7">
        <f t="shared" si="33"/>
        <v>0.73784755430223214</v>
      </c>
      <c r="AQ57" s="7">
        <f t="shared" si="34"/>
        <v>0</v>
      </c>
      <c r="AR57" s="24"/>
      <c r="AS57">
        <f t="shared" si="35"/>
        <v>2005</v>
      </c>
      <c r="AT57" s="1" t="b">
        <f t="shared" si="36"/>
        <v>1</v>
      </c>
      <c r="AV57" s="1" t="b">
        <f t="shared" si="60"/>
        <v>1</v>
      </c>
      <c r="AW57" s="1" t="b">
        <f t="shared" si="61"/>
        <v>1</v>
      </c>
      <c r="AY57" s="1" t="b">
        <f t="shared" ref="AY57:AY64" si="69">AND((X57/$Z57)&gt;0.15,(X57/$Z57)&lt;0.25)</f>
        <v>1</v>
      </c>
      <c r="AZ57" s="1" t="b">
        <f t="shared" si="38"/>
        <v>1</v>
      </c>
      <c r="BA57" s="1" t="b">
        <f t="shared" si="39"/>
        <v>1</v>
      </c>
      <c r="BC57">
        <f t="shared" si="40"/>
        <v>2005</v>
      </c>
      <c r="BD57" s="2">
        <f t="shared" si="41"/>
        <v>68876.856234620878</v>
      </c>
      <c r="BE57" s="2"/>
      <c r="BF57" s="2">
        <f t="shared" si="62"/>
        <v>81820.45783153332</v>
      </c>
      <c r="BG57" s="2">
        <f t="shared" si="63"/>
        <v>36816.311127206784</v>
      </c>
      <c r="BH57" s="2"/>
      <c r="BI57" s="2">
        <f>X57</f>
        <v>83366.715869017673</v>
      </c>
      <c r="BJ57" s="2">
        <f>Y57</f>
        <v>96242.026536365869</v>
      </c>
      <c r="BK57" s="2">
        <f t="shared" si="43"/>
        <v>367122.36759874446</v>
      </c>
      <c r="BL57" s="2">
        <f t="shared" si="44"/>
        <v>0</v>
      </c>
      <c r="BM57" s="2"/>
    </row>
    <row r="58" spans="1:65" x14ac:dyDescent="0.3">
      <c r="A58">
        <f t="shared" si="8"/>
        <v>2006</v>
      </c>
      <c r="B58" s="2">
        <f t="shared" si="48"/>
        <v>79649.196549715591</v>
      </c>
      <c r="C58" s="2"/>
      <c r="D58" s="2">
        <f t="shared" si="55"/>
        <v>92945.585482886905</v>
      </c>
      <c r="E58" s="2">
        <f t="shared" si="56"/>
        <v>42580.272797282276</v>
      </c>
      <c r="F58" s="2"/>
      <c r="G58" s="2">
        <f t="shared" si="47"/>
        <v>105573.10797504791</v>
      </c>
      <c r="H58" s="2">
        <f t="shared" si="15"/>
        <v>100351.56106946869</v>
      </c>
      <c r="I58" s="2">
        <f t="shared" si="45"/>
        <v>421099.72387440136</v>
      </c>
      <c r="J58" s="2">
        <f t="shared" si="16"/>
        <v>46424.835971424298</v>
      </c>
      <c r="K58" s="6">
        <f t="shared" si="17"/>
        <v>0.12390698568366855</v>
      </c>
      <c r="L58" s="7">
        <f t="shared" si="18"/>
        <v>1.1239069856836685</v>
      </c>
      <c r="N58">
        <f t="shared" si="19"/>
        <v>2006</v>
      </c>
      <c r="O58" s="2">
        <f t="shared" si="20"/>
        <v>7741.3333118383862</v>
      </c>
      <c r="P58" s="2"/>
      <c r="Q58" s="2"/>
      <c r="R58">
        <f t="shared" si="21"/>
        <v>2006</v>
      </c>
      <c r="S58" s="2">
        <f t="shared" si="57"/>
        <v>78100.929887347913</v>
      </c>
      <c r="T58" s="2"/>
      <c r="U58" s="2">
        <f t="shared" si="58"/>
        <v>91397.318820519227</v>
      </c>
      <c r="V58" s="2">
        <f t="shared" si="58"/>
        <v>41032.006134914598</v>
      </c>
      <c r="W58" s="2"/>
      <c r="X58" s="2">
        <f t="shared" si="59"/>
        <v>104024.84131268023</v>
      </c>
      <c r="Y58" s="2">
        <f t="shared" si="59"/>
        <v>98803.294407101013</v>
      </c>
      <c r="Z58" s="2">
        <f t="shared" si="24"/>
        <v>413358.39056256297</v>
      </c>
      <c r="AA58" s="2">
        <f t="shared" si="66"/>
        <v>46236.022963818512</v>
      </c>
      <c r="AB58" s="6">
        <f t="shared" si="67"/>
        <v>0.12594172146534346</v>
      </c>
      <c r="AC58" s="7">
        <f t="shared" si="27"/>
        <v>1.1259417214653435</v>
      </c>
      <c r="AD58" s="2">
        <f t="shared" si="28"/>
        <v>0</v>
      </c>
      <c r="AE58" s="2"/>
      <c r="AG58">
        <f t="shared" si="29"/>
        <v>2006</v>
      </c>
      <c r="AH58" s="6">
        <f t="shared" si="49"/>
        <v>0.18894240850187149</v>
      </c>
      <c r="AI58" s="7"/>
      <c r="AJ58" s="6">
        <f t="shared" si="50"/>
        <v>0.2211091413824488</v>
      </c>
      <c r="AK58" s="6">
        <f t="shared" si="51"/>
        <v>9.9264964911131487E-2</v>
      </c>
      <c r="AL58" s="7"/>
      <c r="AM58" s="38">
        <f t="shared" si="68"/>
        <v>0.25165774709715438</v>
      </c>
      <c r="AN58" s="38">
        <f t="shared" si="31"/>
        <v>0.23902573810739389</v>
      </c>
      <c r="AO58" s="6">
        <f t="shared" si="32"/>
        <v>1</v>
      </c>
      <c r="AP58" s="7">
        <f t="shared" si="33"/>
        <v>0.7609742618926062</v>
      </c>
      <c r="AQ58" s="7">
        <f t="shared" si="34"/>
        <v>0</v>
      </c>
      <c r="AR58" s="24"/>
      <c r="AS58">
        <f t="shared" si="35"/>
        <v>2006</v>
      </c>
      <c r="AT58" s="1" t="b">
        <f t="shared" si="36"/>
        <v>1</v>
      </c>
      <c r="AV58" s="1" t="b">
        <f t="shared" si="60"/>
        <v>1</v>
      </c>
      <c r="AW58" s="1" t="b">
        <f t="shared" si="61"/>
        <v>1</v>
      </c>
      <c r="AY58" s="39" t="b">
        <f t="shared" si="69"/>
        <v>0</v>
      </c>
      <c r="AZ58" s="39" t="b">
        <f t="shared" si="38"/>
        <v>0</v>
      </c>
      <c r="BA58" s="1" t="b">
        <f t="shared" si="39"/>
        <v>1</v>
      </c>
      <c r="BC58">
        <f t="shared" si="40"/>
        <v>2006</v>
      </c>
      <c r="BD58" s="27">
        <f>$BK58*BD$39</f>
        <v>82671.6781125126</v>
      </c>
      <c r="BE58" s="2"/>
      <c r="BF58" s="27">
        <f t="shared" ref="BF58:BG62" si="70">$BK58*BF$39</f>
        <v>82671.6781125126</v>
      </c>
      <c r="BG58" s="27">
        <f t="shared" si="70"/>
        <v>41335.8390562563</v>
      </c>
      <c r="BH58" s="2"/>
      <c r="BI58" s="27">
        <f>$BK58*BI$39</f>
        <v>82671.6781125126</v>
      </c>
      <c r="BJ58" s="27">
        <f t="shared" ref="BJ58:BJ62" si="71">$BK58*BJ$39</f>
        <v>124007.51716876889</v>
      </c>
      <c r="BK58" s="2">
        <f t="shared" si="43"/>
        <v>413358.39056256297</v>
      </c>
      <c r="BL58" s="2">
        <f t="shared" si="44"/>
        <v>0</v>
      </c>
      <c r="BM58" s="2"/>
    </row>
    <row r="59" spans="1:65" x14ac:dyDescent="0.3">
      <c r="A59">
        <f t="shared" si="8"/>
        <v>2007</v>
      </c>
      <c r="B59" s="2">
        <f t="shared" si="48"/>
        <v>87127.681562777041</v>
      </c>
      <c r="C59" s="2"/>
      <c r="D59" s="2">
        <f t="shared" si="55"/>
        <v>87649.339851666999</v>
      </c>
      <c r="E59" s="2">
        <f t="shared" si="56"/>
        <v>41813.681355746623</v>
      </c>
      <c r="F59" s="2"/>
      <c r="G59" s="2">
        <f t="shared" si="47"/>
        <v>95503.975989136801</v>
      </c>
      <c r="H59" s="2">
        <f t="shared" si="15"/>
        <v>132588.83735684768</v>
      </c>
      <c r="I59" s="2">
        <f t="shared" si="45"/>
        <v>444683.5161161751</v>
      </c>
      <c r="J59" s="2">
        <f t="shared" si="16"/>
        <v>23583.792241773743</v>
      </c>
      <c r="K59" s="6">
        <f t="shared" si="17"/>
        <v>5.6005242712550259E-2</v>
      </c>
      <c r="L59" s="7">
        <f t="shared" si="18"/>
        <v>1.0560052427125504</v>
      </c>
      <c r="N59">
        <f t="shared" si="19"/>
        <v>2007</v>
      </c>
      <c r="O59" s="2">
        <f t="shared" si="20"/>
        <v>8058.7279776237592</v>
      </c>
      <c r="P59" s="2"/>
      <c r="Q59" s="2"/>
      <c r="R59">
        <f t="shared" si="21"/>
        <v>2007</v>
      </c>
      <c r="S59" s="2">
        <f t="shared" si="57"/>
        <v>85515.935967252284</v>
      </c>
      <c r="T59" s="2"/>
      <c r="U59" s="2">
        <f t="shared" si="58"/>
        <v>86037.594256142242</v>
      </c>
      <c r="V59" s="2">
        <f t="shared" si="58"/>
        <v>40201.935760221873</v>
      </c>
      <c r="W59" s="2"/>
      <c r="X59" s="2">
        <f t="shared" si="59"/>
        <v>93892.230393612044</v>
      </c>
      <c r="Y59" s="2">
        <f t="shared" si="59"/>
        <v>130977.09176132292</v>
      </c>
      <c r="Z59" s="2">
        <f t="shared" si="24"/>
        <v>436624.78813855135</v>
      </c>
      <c r="AA59" s="2">
        <f t="shared" si="66"/>
        <v>23266.397575988376</v>
      </c>
      <c r="AB59" s="6">
        <f t="shared" si="67"/>
        <v>5.6286259350690357E-2</v>
      </c>
      <c r="AC59" s="7">
        <f t="shared" si="27"/>
        <v>1.0562862593506903</v>
      </c>
      <c r="AD59" s="2">
        <f t="shared" si="28"/>
        <v>0</v>
      </c>
      <c r="AE59" s="2"/>
      <c r="AG59">
        <f t="shared" si="29"/>
        <v>2007</v>
      </c>
      <c r="AH59" s="6">
        <f t="shared" si="49"/>
        <v>0.19585680495106489</v>
      </c>
      <c r="AI59" s="7"/>
      <c r="AJ59" s="6">
        <f t="shared" si="50"/>
        <v>0.19705155683657724</v>
      </c>
      <c r="AK59" s="6">
        <f t="shared" si="51"/>
        <v>9.2074332132203299E-2</v>
      </c>
      <c r="AL59" s="7"/>
      <c r="AM59" s="6">
        <f t="shared" si="68"/>
        <v>0.21504099845979846</v>
      </c>
      <c r="AN59" s="6">
        <f t="shared" si="31"/>
        <v>0.29997630762035621</v>
      </c>
      <c r="AO59" s="6">
        <f t="shared" si="32"/>
        <v>1</v>
      </c>
      <c r="AP59" s="7">
        <f t="shared" si="33"/>
        <v>0.7000236923796439</v>
      </c>
      <c r="AQ59" s="7">
        <f t="shared" si="34"/>
        <v>0</v>
      </c>
      <c r="AR59" s="24"/>
      <c r="AS59">
        <f t="shared" si="35"/>
        <v>2007</v>
      </c>
      <c r="AT59" s="1" t="b">
        <f t="shared" si="36"/>
        <v>1</v>
      </c>
      <c r="AV59" s="1" t="b">
        <f t="shared" si="60"/>
        <v>1</v>
      </c>
      <c r="AW59" s="1" t="b">
        <f t="shared" si="61"/>
        <v>1</v>
      </c>
      <c r="AY59" s="1" t="b">
        <f t="shared" si="69"/>
        <v>1</v>
      </c>
      <c r="AZ59" s="1" t="b">
        <f t="shared" si="38"/>
        <v>1</v>
      </c>
      <c r="BA59" s="1" t="b">
        <f t="shared" si="39"/>
        <v>1</v>
      </c>
      <c r="BC59">
        <f t="shared" si="40"/>
        <v>2007</v>
      </c>
      <c r="BD59" s="2">
        <f t="shared" si="41"/>
        <v>85515.935967252284</v>
      </c>
      <c r="BE59" s="2"/>
      <c r="BF59" s="2">
        <f t="shared" si="62"/>
        <v>86037.594256142242</v>
      </c>
      <c r="BG59" s="2">
        <f t="shared" si="63"/>
        <v>40201.935760221873</v>
      </c>
      <c r="BH59" s="2"/>
      <c r="BI59" s="2">
        <f>X59</f>
        <v>93892.230393612044</v>
      </c>
      <c r="BJ59" s="2">
        <f>Y59</f>
        <v>130977.09176132292</v>
      </c>
      <c r="BK59" s="2">
        <f t="shared" si="43"/>
        <v>436624.78813855135</v>
      </c>
      <c r="BL59" s="2">
        <f t="shared" si="44"/>
        <v>0</v>
      </c>
      <c r="BM59" s="2"/>
    </row>
    <row r="60" spans="1:65" x14ac:dyDescent="0.3">
      <c r="A60">
        <f t="shared" si="8"/>
        <v>2008</v>
      </c>
      <c r="B60" s="2">
        <f t="shared" si="48"/>
        <v>53857.936472175483</v>
      </c>
      <c r="C60" s="2"/>
      <c r="D60" s="2">
        <f t="shared" si="55"/>
        <v>50053.230834453316</v>
      </c>
      <c r="E60" s="2">
        <f t="shared" si="56"/>
        <v>25701.097531509844</v>
      </c>
      <c r="F60" s="2"/>
      <c r="G60" s="2">
        <f t="shared" si="47"/>
        <v>52484.817867725193</v>
      </c>
      <c r="H60" s="2">
        <f t="shared" si="15"/>
        <v>137591.43489526972</v>
      </c>
      <c r="I60" s="2">
        <f t="shared" si="45"/>
        <v>319688.51760113356</v>
      </c>
      <c r="J60" s="2">
        <f t="shared" si="16"/>
        <v>-124994.99851504155</v>
      </c>
      <c r="K60" s="6">
        <f t="shared" si="17"/>
        <v>-0.28108754650214235</v>
      </c>
      <c r="L60" s="7">
        <f t="shared" si="18"/>
        <v>0.71891245349785771</v>
      </c>
      <c r="N60">
        <f t="shared" si="19"/>
        <v>2008</v>
      </c>
      <c r="O60" s="2">
        <f t="shared" si="20"/>
        <v>8058.7279776237592</v>
      </c>
      <c r="P60" s="2"/>
      <c r="Q60" s="2"/>
      <c r="R60">
        <f t="shared" si="21"/>
        <v>2008</v>
      </c>
      <c r="S60" s="2">
        <f t="shared" si="57"/>
        <v>52246.190876650733</v>
      </c>
      <c r="T60" s="2"/>
      <c r="U60" s="2">
        <f t="shared" si="58"/>
        <v>48441.485238928566</v>
      </c>
      <c r="V60" s="2">
        <f t="shared" si="58"/>
        <v>24089.351935985091</v>
      </c>
      <c r="W60" s="2"/>
      <c r="X60" s="2">
        <f t="shared" si="59"/>
        <v>50873.072272200443</v>
      </c>
      <c r="Y60" s="2">
        <f t="shared" si="59"/>
        <v>135979.68929974496</v>
      </c>
      <c r="Z60" s="2">
        <f t="shared" si="24"/>
        <v>311629.7896235098</v>
      </c>
      <c r="AA60" s="2">
        <f t="shared" si="66"/>
        <v>-124994.99851504155</v>
      </c>
      <c r="AB60" s="6">
        <f t="shared" si="67"/>
        <v>-0.28627554346588696</v>
      </c>
      <c r="AC60" s="7">
        <f t="shared" si="27"/>
        <v>0.71372445653411298</v>
      </c>
      <c r="AD60" s="2">
        <f t="shared" si="28"/>
        <v>0</v>
      </c>
      <c r="AE60" s="2"/>
      <c r="AG60">
        <f t="shared" si="29"/>
        <v>2008</v>
      </c>
      <c r="AH60" s="6">
        <f t="shared" si="49"/>
        <v>0.16765467428441638</v>
      </c>
      <c r="AI60" s="7"/>
      <c r="AJ60" s="6">
        <f t="shared" si="50"/>
        <v>0.1554456180118477</v>
      </c>
      <c r="AK60" s="6">
        <f t="shared" si="51"/>
        <v>7.7301184732975078E-2</v>
      </c>
      <c r="AL60" s="7"/>
      <c r="AM60" s="6">
        <f t="shared" si="68"/>
        <v>0.16324842478526164</v>
      </c>
      <c r="AN60" s="38">
        <f t="shared" si="31"/>
        <v>0.43635009818549919</v>
      </c>
      <c r="AO60" s="6">
        <f t="shared" si="32"/>
        <v>1</v>
      </c>
      <c r="AP60" s="7">
        <f t="shared" si="33"/>
        <v>0.56364990181450081</v>
      </c>
      <c r="AQ60" s="7">
        <f t="shared" si="34"/>
        <v>0</v>
      </c>
      <c r="AR60" s="24"/>
      <c r="AS60">
        <f t="shared" si="35"/>
        <v>2008</v>
      </c>
      <c r="AT60" s="1" t="b">
        <f t="shared" si="36"/>
        <v>1</v>
      </c>
      <c r="AV60" s="1" t="b">
        <f t="shared" si="60"/>
        <v>1</v>
      </c>
      <c r="AW60" s="1" t="b">
        <f t="shared" si="61"/>
        <v>1</v>
      </c>
      <c r="AY60" s="1" t="b">
        <f t="shared" si="69"/>
        <v>1</v>
      </c>
      <c r="AZ60" s="39" t="b">
        <f t="shared" si="38"/>
        <v>0</v>
      </c>
      <c r="BA60" s="1" t="b">
        <f t="shared" si="39"/>
        <v>1</v>
      </c>
      <c r="BC60">
        <f t="shared" si="40"/>
        <v>2008</v>
      </c>
      <c r="BD60" s="27">
        <f>$BK60*BD$39</f>
        <v>62325.957924701965</v>
      </c>
      <c r="BE60" s="2"/>
      <c r="BF60" s="27">
        <f t="shared" si="70"/>
        <v>62325.957924701965</v>
      </c>
      <c r="BG60" s="27">
        <f t="shared" si="70"/>
        <v>31162.978962350982</v>
      </c>
      <c r="BH60" s="2"/>
      <c r="BI60" s="27">
        <f>$BK60*BI$39</f>
        <v>62325.957924701965</v>
      </c>
      <c r="BJ60" s="27">
        <f t="shared" si="71"/>
        <v>93488.936887052943</v>
      </c>
      <c r="BK60" s="2">
        <f t="shared" si="43"/>
        <v>311629.7896235098</v>
      </c>
      <c r="BL60" s="2">
        <f t="shared" si="44"/>
        <v>0</v>
      </c>
      <c r="BM60" s="2"/>
    </row>
    <row r="61" spans="1:65" x14ac:dyDescent="0.3">
      <c r="A61">
        <f t="shared" si="8"/>
        <v>2009</v>
      </c>
      <c r="B61" s="2">
        <f t="shared" si="48"/>
        <v>78836.104178955517</v>
      </c>
      <c r="C61" s="2"/>
      <c r="D61" s="2">
        <f t="shared" si="55"/>
        <v>87392.2116828586</v>
      </c>
      <c r="E61" s="2">
        <f t="shared" si="56"/>
        <v>42418.423703972912</v>
      </c>
      <c r="F61" s="2"/>
      <c r="G61" s="2">
        <f t="shared" si="47"/>
        <v>85216.412491707248</v>
      </c>
      <c r="H61" s="2">
        <f t="shared" si="15"/>
        <v>99032.83084445518</v>
      </c>
      <c r="I61" s="2">
        <f t="shared" si="45"/>
        <v>392895.98290194944</v>
      </c>
      <c r="J61" s="2">
        <f t="shared" si="16"/>
        <v>73207.465300815878</v>
      </c>
      <c r="K61" s="6">
        <f t="shared" si="17"/>
        <v>0.22899622998707383</v>
      </c>
      <c r="L61" s="7">
        <f t="shared" si="18"/>
        <v>1.2289962299870738</v>
      </c>
      <c r="N61">
        <f t="shared" si="19"/>
        <v>2009</v>
      </c>
      <c r="O61" s="2">
        <f t="shared" si="20"/>
        <v>8284.372360997224</v>
      </c>
      <c r="P61" s="2"/>
      <c r="Q61" s="2"/>
      <c r="R61">
        <f t="shared" si="21"/>
        <v>2009</v>
      </c>
      <c r="S61" s="2">
        <f t="shared" si="57"/>
        <v>77179.229706756072</v>
      </c>
      <c r="T61" s="2"/>
      <c r="U61" s="2">
        <f t="shared" si="58"/>
        <v>85735.337210659156</v>
      </c>
      <c r="V61" s="2">
        <f t="shared" si="58"/>
        <v>40761.549231773468</v>
      </c>
      <c r="W61" s="2"/>
      <c r="X61" s="2">
        <f t="shared" si="59"/>
        <v>83559.538019507803</v>
      </c>
      <c r="Y61" s="2">
        <f t="shared" si="59"/>
        <v>97375.956372255736</v>
      </c>
      <c r="Z61" s="2">
        <f t="shared" si="24"/>
        <v>384611.61054095224</v>
      </c>
      <c r="AA61" s="2">
        <f t="shared" si="66"/>
        <v>72981.820917442441</v>
      </c>
      <c r="AB61" s="6">
        <f t="shared" si="67"/>
        <v>0.23419398063841773</v>
      </c>
      <c r="AC61" s="7">
        <f t="shared" si="27"/>
        <v>1.2341939806384177</v>
      </c>
      <c r="AD61" s="2">
        <f t="shared" si="28"/>
        <v>0</v>
      </c>
      <c r="AE61" s="2"/>
      <c r="AG61">
        <f t="shared" si="29"/>
        <v>2009</v>
      </c>
      <c r="AH61" s="6">
        <f t="shared" si="49"/>
        <v>0.20066796631075251</v>
      </c>
      <c r="AI61" s="7"/>
      <c r="AJ61" s="6">
        <f t="shared" si="50"/>
        <v>0.22291406411281575</v>
      </c>
      <c r="AK61" s="6">
        <f t="shared" si="51"/>
        <v>0.10598106795175208</v>
      </c>
      <c r="AL61" s="7"/>
      <c r="AM61" s="6">
        <f t="shared" si="68"/>
        <v>0.21725693070467161</v>
      </c>
      <c r="AN61" s="6">
        <f t="shared" si="31"/>
        <v>0.25317997092000799</v>
      </c>
      <c r="AO61" s="6">
        <f t="shared" si="32"/>
        <v>1</v>
      </c>
      <c r="AP61" s="7">
        <f t="shared" si="33"/>
        <v>0.74682002907999201</v>
      </c>
      <c r="AQ61" s="7">
        <f t="shared" si="34"/>
        <v>0</v>
      </c>
      <c r="AR61" s="24"/>
      <c r="AS61">
        <f t="shared" si="35"/>
        <v>2009</v>
      </c>
      <c r="AT61" s="1" t="b">
        <f t="shared" si="36"/>
        <v>1</v>
      </c>
      <c r="AV61" s="1" t="b">
        <f t="shared" si="60"/>
        <v>1</v>
      </c>
      <c r="AW61" s="1" t="b">
        <f t="shared" si="61"/>
        <v>1</v>
      </c>
      <c r="AY61" s="1" t="b">
        <f t="shared" si="69"/>
        <v>1</v>
      </c>
      <c r="AZ61" s="1" t="b">
        <f t="shared" si="38"/>
        <v>1</v>
      </c>
      <c r="BA61" s="1" t="b">
        <f t="shared" si="39"/>
        <v>1</v>
      </c>
      <c r="BC61">
        <f t="shared" si="40"/>
        <v>2009</v>
      </c>
      <c r="BD61" s="2">
        <f t="shared" si="41"/>
        <v>77179.229706756072</v>
      </c>
      <c r="BE61" s="2"/>
      <c r="BF61" s="2">
        <f t="shared" si="62"/>
        <v>85735.337210659156</v>
      </c>
      <c r="BG61" s="2">
        <f t="shared" si="63"/>
        <v>40761.549231773468</v>
      </c>
      <c r="BH61" s="2"/>
      <c r="BI61" s="2">
        <f>X61</f>
        <v>83559.538019507803</v>
      </c>
      <c r="BJ61" s="2">
        <f>Y61</f>
        <v>97375.956372255736</v>
      </c>
      <c r="BK61" s="2">
        <f t="shared" si="43"/>
        <v>384611.61054095224</v>
      </c>
      <c r="BL61" s="2">
        <f t="shared" si="44"/>
        <v>0</v>
      </c>
      <c r="BM61" s="2"/>
    </row>
    <row r="62" spans="1:65" x14ac:dyDescent="0.3">
      <c r="A62">
        <f t="shared" si="8"/>
        <v>2010</v>
      </c>
      <c r="B62" s="2">
        <f t="shared" si="48"/>
        <v>88686.652856033397</v>
      </c>
      <c r="C62" s="2"/>
      <c r="D62" s="2">
        <f t="shared" si="55"/>
        <v>107563.55406449297</v>
      </c>
      <c r="E62" s="2">
        <f t="shared" si="56"/>
        <v>52060.650678821075</v>
      </c>
      <c r="F62" s="2"/>
      <c r="G62" s="2">
        <f t="shared" si="47"/>
        <v>92851.358647277069</v>
      </c>
      <c r="H62" s="2">
        <f t="shared" si="15"/>
        <v>103627.49277135456</v>
      </c>
      <c r="I62" s="2">
        <f t="shared" si="45"/>
        <v>444789.7090179791</v>
      </c>
      <c r="J62" s="2">
        <f t="shared" si="16"/>
        <v>51893.726116029662</v>
      </c>
      <c r="K62" s="6">
        <f t="shared" si="17"/>
        <v>0.13208006285210655</v>
      </c>
      <c r="L62" s="7">
        <f t="shared" si="18"/>
        <v>1.1320800628521066</v>
      </c>
      <c r="N62">
        <f t="shared" si="19"/>
        <v>2010</v>
      </c>
      <c r="O62" s="2">
        <f t="shared" si="20"/>
        <v>8400.3535740511852</v>
      </c>
      <c r="P62" s="2"/>
      <c r="Q62" s="2"/>
      <c r="R62">
        <f t="shared" si="21"/>
        <v>2010</v>
      </c>
      <c r="S62" s="2">
        <f t="shared" si="57"/>
        <v>87006.58214122316</v>
      </c>
      <c r="T62" s="2"/>
      <c r="U62" s="2">
        <f t="shared" si="58"/>
        <v>105883.48334968273</v>
      </c>
      <c r="V62" s="2">
        <f t="shared" si="58"/>
        <v>50380.579964010838</v>
      </c>
      <c r="W62" s="2"/>
      <c r="X62" s="2">
        <f t="shared" si="59"/>
        <v>91171.287932466832</v>
      </c>
      <c r="Y62" s="2">
        <f t="shared" si="59"/>
        <v>101947.42205654432</v>
      </c>
      <c r="Z62" s="2">
        <f t="shared" si="24"/>
        <v>436389.35544392793</v>
      </c>
      <c r="AA62" s="2">
        <f t="shared" si="66"/>
        <v>51777.744902975683</v>
      </c>
      <c r="AB62" s="6">
        <f t="shared" si="67"/>
        <v>0.13462345775300652</v>
      </c>
      <c r="AC62" s="7">
        <f t="shared" si="27"/>
        <v>1.1346234577530065</v>
      </c>
      <c r="AD62" s="2">
        <f t="shared" si="28"/>
        <v>0</v>
      </c>
      <c r="AE62" s="2"/>
      <c r="AG62">
        <f t="shared" si="29"/>
        <v>2010</v>
      </c>
      <c r="AH62" s="6">
        <f t="shared" si="49"/>
        <v>0.19937833280262657</v>
      </c>
      <c r="AI62" s="7"/>
      <c r="AJ62" s="6">
        <f t="shared" si="50"/>
        <v>0.24263534852258284</v>
      </c>
      <c r="AK62" s="6">
        <f t="shared" si="51"/>
        <v>0.11544869125590825</v>
      </c>
      <c r="AL62" s="7"/>
      <c r="AM62" s="6">
        <f t="shared" si="68"/>
        <v>0.20892188774797354</v>
      </c>
      <c r="AN62" s="38">
        <f t="shared" si="31"/>
        <v>0.23361573967090873</v>
      </c>
      <c r="AO62" s="6">
        <f t="shared" si="32"/>
        <v>0.99999999999999989</v>
      </c>
      <c r="AP62" s="7">
        <f t="shared" si="33"/>
        <v>0.76638426032909113</v>
      </c>
      <c r="AQ62" s="7">
        <f t="shared" si="34"/>
        <v>0</v>
      </c>
      <c r="AR62" s="24"/>
      <c r="AS62">
        <f t="shared" si="35"/>
        <v>2010</v>
      </c>
      <c r="AT62" s="1" t="b">
        <f t="shared" si="36"/>
        <v>1</v>
      </c>
      <c r="AV62" s="1" t="b">
        <f t="shared" si="60"/>
        <v>1</v>
      </c>
      <c r="AW62" s="1" t="b">
        <f t="shared" si="61"/>
        <v>1</v>
      </c>
      <c r="AY62" s="1" t="b">
        <f t="shared" si="69"/>
        <v>1</v>
      </c>
      <c r="AZ62" s="39" t="b">
        <f t="shared" si="38"/>
        <v>0</v>
      </c>
      <c r="BA62" s="1" t="b">
        <f t="shared" si="39"/>
        <v>1</v>
      </c>
      <c r="BC62">
        <f t="shared" si="40"/>
        <v>2010</v>
      </c>
      <c r="BD62" s="27">
        <f>$BK62*BD$39</f>
        <v>87277.871088785585</v>
      </c>
      <c r="BE62" s="2"/>
      <c r="BF62" s="27">
        <f t="shared" si="70"/>
        <v>87277.871088785585</v>
      </c>
      <c r="BG62" s="27">
        <f t="shared" si="70"/>
        <v>43638.935544392793</v>
      </c>
      <c r="BH62" s="2"/>
      <c r="BI62" s="27">
        <f>$BK62*BI$39</f>
        <v>87277.871088785585</v>
      </c>
      <c r="BJ62" s="27">
        <f t="shared" si="71"/>
        <v>130916.80663317838</v>
      </c>
      <c r="BK62" s="2">
        <f t="shared" si="43"/>
        <v>436389.35544392793</v>
      </c>
      <c r="BL62" s="2">
        <f t="shared" si="44"/>
        <v>0</v>
      </c>
      <c r="BM62" s="2"/>
    </row>
    <row r="63" spans="1:65" x14ac:dyDescent="0.3">
      <c r="A63">
        <f t="shared" si="8"/>
        <v>2011</v>
      </c>
      <c r="B63" s="2">
        <f t="shared" si="48"/>
        <v>88997.245149234659</v>
      </c>
      <c r="C63" s="2"/>
      <c r="D63" s="2">
        <f t="shared" si="55"/>
        <v>85436.308008812208</v>
      </c>
      <c r="E63" s="2">
        <f t="shared" si="56"/>
        <v>42417.04534914979</v>
      </c>
      <c r="F63" s="2"/>
      <c r="G63" s="2">
        <f t="shared" si="47"/>
        <v>74570.213058258407</v>
      </c>
      <c r="H63" s="2">
        <f t="shared" si="15"/>
        <v>140814.11721464669</v>
      </c>
      <c r="I63" s="2">
        <f t="shared" si="45"/>
        <v>432234.92878010171</v>
      </c>
      <c r="J63" s="2">
        <f t="shared" si="16"/>
        <v>-12554.780237877392</v>
      </c>
      <c r="K63" s="6">
        <f t="shared" si="17"/>
        <v>-2.8226328045215427E-2</v>
      </c>
      <c r="L63" s="7">
        <f t="shared" si="18"/>
        <v>0.97177367195478459</v>
      </c>
      <c r="N63">
        <f t="shared" si="19"/>
        <v>2011</v>
      </c>
      <c r="O63" s="2">
        <f t="shared" si="20"/>
        <v>8652.3641812727201</v>
      </c>
      <c r="P63" s="2"/>
      <c r="Q63" s="2"/>
      <c r="R63">
        <f t="shared" si="21"/>
        <v>2011</v>
      </c>
      <c r="S63" s="2">
        <f t="shared" si="57"/>
        <v>87266.772312980116</v>
      </c>
      <c r="T63" s="2"/>
      <c r="U63" s="2">
        <f t="shared" si="58"/>
        <v>83705.835172557665</v>
      </c>
      <c r="V63" s="2">
        <f t="shared" si="58"/>
        <v>40686.572512895247</v>
      </c>
      <c r="W63" s="2"/>
      <c r="X63" s="2">
        <f t="shared" si="59"/>
        <v>72839.740222003864</v>
      </c>
      <c r="Y63" s="2">
        <f t="shared" si="59"/>
        <v>139083.64437839214</v>
      </c>
      <c r="Z63" s="2">
        <f t="shared" si="24"/>
        <v>423582.56459882902</v>
      </c>
      <c r="AA63" s="2">
        <f t="shared" si="66"/>
        <v>-12806.790845098905</v>
      </c>
      <c r="AB63" s="6">
        <f t="shared" si="67"/>
        <v>-2.9347165977664322E-2</v>
      </c>
      <c r="AC63" s="7">
        <f t="shared" si="27"/>
        <v>0.97065283402233571</v>
      </c>
      <c r="AD63" s="2">
        <f t="shared" si="28"/>
        <v>0</v>
      </c>
      <c r="AE63" s="2"/>
      <c r="AG63">
        <f t="shared" si="29"/>
        <v>2011</v>
      </c>
      <c r="AH63" s="6">
        <f t="shared" si="49"/>
        <v>0.2060206901944362</v>
      </c>
      <c r="AI63" s="7"/>
      <c r="AJ63" s="6">
        <f t="shared" si="50"/>
        <v>0.19761397698659919</v>
      </c>
      <c r="AK63" s="6">
        <f t="shared" si="51"/>
        <v>9.6053463747803478E-2</v>
      </c>
      <c r="AL63" s="7"/>
      <c r="AM63" s="6">
        <f t="shared" si="68"/>
        <v>0.17196113888915537</v>
      </c>
      <c r="AN63" s="6">
        <f t="shared" si="31"/>
        <v>0.32835073018200578</v>
      </c>
      <c r="AO63" s="6">
        <f t="shared" si="32"/>
        <v>1</v>
      </c>
      <c r="AP63" s="7">
        <f t="shared" si="33"/>
        <v>0.67164926981799422</v>
      </c>
      <c r="AQ63" s="7">
        <f t="shared" si="34"/>
        <v>0</v>
      </c>
      <c r="AR63" s="24"/>
      <c r="AS63">
        <f t="shared" si="35"/>
        <v>2011</v>
      </c>
      <c r="AT63" s="1" t="b">
        <f t="shared" si="36"/>
        <v>1</v>
      </c>
      <c r="AV63" s="1" t="b">
        <f t="shared" si="60"/>
        <v>1</v>
      </c>
      <c r="AW63" s="1" t="b">
        <f t="shared" si="61"/>
        <v>1</v>
      </c>
      <c r="AY63" s="1" t="b">
        <f t="shared" si="69"/>
        <v>1</v>
      </c>
      <c r="AZ63" s="1" t="b">
        <f t="shared" si="38"/>
        <v>1</v>
      </c>
      <c r="BA63" s="1" t="b">
        <f t="shared" si="39"/>
        <v>1</v>
      </c>
      <c r="BC63">
        <f t="shared" si="40"/>
        <v>2011</v>
      </c>
      <c r="BD63" s="2">
        <f t="shared" si="41"/>
        <v>87266.772312980116</v>
      </c>
      <c r="BE63" s="2"/>
      <c r="BF63" s="2">
        <f t="shared" si="62"/>
        <v>83705.835172557665</v>
      </c>
      <c r="BG63" s="2">
        <f t="shared" si="63"/>
        <v>40686.572512895247</v>
      </c>
      <c r="BH63" s="2"/>
      <c r="BI63" s="2">
        <f>X63</f>
        <v>72839.740222003864</v>
      </c>
      <c r="BJ63" s="2">
        <f t="shared" ref="BJ63:BJ64" si="72">Y63</f>
        <v>139083.64437839214</v>
      </c>
      <c r="BK63" s="2">
        <f t="shared" si="43"/>
        <v>423582.56459882902</v>
      </c>
      <c r="BL63" s="2">
        <f t="shared" si="44"/>
        <v>0</v>
      </c>
      <c r="BM63" s="2"/>
    </row>
    <row r="64" spans="1:65" x14ac:dyDescent="0.3">
      <c r="A64">
        <f t="shared" si="8"/>
        <v>2012</v>
      </c>
      <c r="B64" s="2">
        <f t="shared" si="48"/>
        <v>101072.37569289356</v>
      </c>
      <c r="C64" s="2"/>
      <c r="D64" s="2">
        <f t="shared" si="55"/>
        <v>96931.357129821772</v>
      </c>
      <c r="E64" s="2">
        <f t="shared" si="56"/>
        <v>48026.430194221553</v>
      </c>
      <c r="F64" s="2"/>
      <c r="G64" s="2">
        <f t="shared" si="47"/>
        <v>86052.869098275361</v>
      </c>
      <c r="H64" s="2">
        <f t="shared" si="15"/>
        <v>144716.53197571702</v>
      </c>
      <c r="I64" s="2">
        <f t="shared" si="45"/>
        <v>476799.56409092923</v>
      </c>
      <c r="J64" s="2">
        <f t="shared" si="16"/>
        <v>44564.635310827522</v>
      </c>
      <c r="K64" s="6">
        <f t="shared" si="17"/>
        <v>0.10310280901315047</v>
      </c>
      <c r="L64" s="7">
        <f t="shared" si="18"/>
        <v>1.1031028090131505</v>
      </c>
      <c r="N64">
        <f t="shared" si="19"/>
        <v>2012</v>
      </c>
      <c r="O64" s="2">
        <f t="shared" si="20"/>
        <v>8808.1067365356284</v>
      </c>
      <c r="P64" s="2"/>
      <c r="Q64" s="2"/>
      <c r="R64">
        <f t="shared" si="21"/>
        <v>2012</v>
      </c>
      <c r="S64" s="2">
        <f t="shared" si="57"/>
        <v>99310.754345586436</v>
      </c>
      <c r="T64" s="2"/>
      <c r="U64" s="2">
        <f t="shared" si="58"/>
        <v>95169.735782514646</v>
      </c>
      <c r="V64" s="2">
        <f t="shared" si="58"/>
        <v>46264.808846914428</v>
      </c>
      <c r="W64" s="2"/>
      <c r="X64" s="2">
        <f t="shared" si="59"/>
        <v>84291.247750968236</v>
      </c>
      <c r="Y64" s="2">
        <f t="shared" si="59"/>
        <v>142954.91062840988</v>
      </c>
      <c r="Z64" s="2">
        <f t="shared" si="24"/>
        <v>467991.45735439361</v>
      </c>
      <c r="AA64" s="2">
        <f t="shared" si="66"/>
        <v>44408.892755564593</v>
      </c>
      <c r="AB64" s="6">
        <f t="shared" si="67"/>
        <v>0.10484117257664707</v>
      </c>
      <c r="AC64" s="7">
        <f t="shared" si="27"/>
        <v>1.1048411725766472</v>
      </c>
      <c r="AD64" s="2">
        <f t="shared" si="28"/>
        <v>0</v>
      </c>
      <c r="AE64" s="2"/>
      <c r="AG64">
        <f t="shared" si="29"/>
        <v>2012</v>
      </c>
      <c r="AH64" s="6">
        <f t="shared" si="49"/>
        <v>0.21220634006227568</v>
      </c>
      <c r="AI64" s="7"/>
      <c r="AJ64" s="6">
        <f t="shared" si="50"/>
        <v>0.20335784828321327</v>
      </c>
      <c r="AK64" s="6">
        <f t="shared" si="51"/>
        <v>9.8858233670448603E-2</v>
      </c>
      <c r="AL64" s="7"/>
      <c r="AM64" s="6">
        <f t="shared" si="68"/>
        <v>0.1801127914331509</v>
      </c>
      <c r="AN64" s="6">
        <f t="shared" si="31"/>
        <v>0.30546478655091158</v>
      </c>
      <c r="AO64" s="6">
        <f t="shared" si="32"/>
        <v>0.99999999999999989</v>
      </c>
      <c r="AP64" s="7">
        <f t="shared" si="33"/>
        <v>0.69453521344908831</v>
      </c>
      <c r="AQ64" s="7">
        <f t="shared" si="34"/>
        <v>0</v>
      </c>
      <c r="AR64" s="24"/>
      <c r="AS64">
        <f t="shared" si="35"/>
        <v>2012</v>
      </c>
      <c r="AT64" s="1" t="b">
        <f t="shared" si="36"/>
        <v>1</v>
      </c>
      <c r="AV64" s="1" t="b">
        <f t="shared" si="60"/>
        <v>1</v>
      </c>
      <c r="AW64" s="1" t="b">
        <f t="shared" si="61"/>
        <v>1</v>
      </c>
      <c r="AY64" s="1" t="b">
        <f t="shared" si="69"/>
        <v>1</v>
      </c>
      <c r="AZ64" s="1" t="b">
        <f t="shared" si="38"/>
        <v>1</v>
      </c>
      <c r="BA64" s="1" t="b">
        <f t="shared" si="39"/>
        <v>1</v>
      </c>
      <c r="BC64">
        <f t="shared" si="40"/>
        <v>2012</v>
      </c>
      <c r="BD64" s="2">
        <f t="shared" si="41"/>
        <v>99310.754345586436</v>
      </c>
      <c r="BE64" s="2"/>
      <c r="BF64" s="2">
        <f t="shared" si="62"/>
        <v>95169.735782514646</v>
      </c>
      <c r="BG64" s="2">
        <f t="shared" si="63"/>
        <v>46264.808846914428</v>
      </c>
      <c r="BH64" s="2"/>
      <c r="BI64" s="2">
        <f>X64</f>
        <v>84291.247750968236</v>
      </c>
      <c r="BJ64" s="2">
        <f t="shared" si="72"/>
        <v>142954.91062840988</v>
      </c>
      <c r="BK64" s="2">
        <f t="shared" si="43"/>
        <v>467991.45735439361</v>
      </c>
      <c r="BL64" s="2">
        <f t="shared" si="44"/>
        <v>0</v>
      </c>
      <c r="BM64" s="2"/>
    </row>
    <row r="65" spans="1:65" x14ac:dyDescent="0.3">
      <c r="A65">
        <f t="shared" si="8"/>
        <v>0</v>
      </c>
      <c r="B65" s="2">
        <f t="shared" si="48"/>
        <v>99310.754345586436</v>
      </c>
      <c r="C65" s="2"/>
      <c r="D65" s="2">
        <f t="shared" si="55"/>
        <v>95169.735782514646</v>
      </c>
      <c r="E65" s="2">
        <f t="shared" si="56"/>
        <v>46264.808846914428</v>
      </c>
      <c r="F65" s="2"/>
      <c r="G65" s="2">
        <f t="shared" si="47"/>
        <v>84291.247750968236</v>
      </c>
      <c r="H65" s="2">
        <f t="shared" si="15"/>
        <v>142954.91062840988</v>
      </c>
      <c r="I65" s="2">
        <f t="shared" ref="I65:I66" si="73">SUM(B65:H65)</f>
        <v>467991.45735439361</v>
      </c>
      <c r="J65" s="2">
        <f t="shared" ref="J65:J66" si="74">I65-I64</f>
        <v>-8808.1067365356139</v>
      </c>
      <c r="K65" s="6">
        <f t="shared" ref="K65:K66" si="75">(J65/I64)</f>
        <v>-1.8473395111694865E-2</v>
      </c>
      <c r="L65" s="7">
        <f t="shared" ref="L65:L66" si="76">K65+1</f>
        <v>0.98152660488830512</v>
      </c>
      <c r="N65">
        <f t="shared" ref="N65:N66" si="77">A65</f>
        <v>0</v>
      </c>
      <c r="O65" s="2">
        <f t="shared" si="20"/>
        <v>8808.1067365356284</v>
      </c>
      <c r="P65" s="2"/>
      <c r="Q65" s="2"/>
      <c r="R65">
        <f t="shared" ref="R65:R66" si="78">A65</f>
        <v>0</v>
      </c>
      <c r="S65" s="2">
        <f t="shared" ref="S65:S66" si="79">B65-($O65/5)</f>
        <v>97549.13299827931</v>
      </c>
      <c r="T65" s="2"/>
      <c r="U65" s="2">
        <f t="shared" ref="U65:U66" si="80">D65-($O65/5)</f>
        <v>93408.114435207521</v>
      </c>
      <c r="V65" s="2">
        <f t="shared" ref="V65:V66" si="81">E65-($O65/5)</f>
        <v>44503.187499607302</v>
      </c>
      <c r="W65" s="2"/>
      <c r="X65" s="2">
        <f t="shared" ref="X65:X66" si="82">G65-($O65/5)</f>
        <v>82529.62640366111</v>
      </c>
      <c r="Y65" s="2">
        <f t="shared" ref="Y65:Y66" si="83">H65-($O65/5)</f>
        <v>141193.28928110277</v>
      </c>
      <c r="Z65" s="2">
        <f t="shared" ref="Z65:Z66" si="84">SUM(S65:Y65)</f>
        <v>459183.350617858</v>
      </c>
      <c r="AA65" s="2">
        <f t="shared" ref="AA65:AA66" si="85">Z65-Z64</f>
        <v>-8808.1067365356139</v>
      </c>
      <c r="AB65" s="6">
        <f t="shared" ref="AB65:AB66" si="86">(AA65/Z64)</f>
        <v>-1.8821084441004107E-2</v>
      </c>
      <c r="AC65" s="7">
        <f t="shared" ref="AC65:AC66" si="87">AB65+1</f>
        <v>0.98117891555899595</v>
      </c>
      <c r="AD65" s="2">
        <f t="shared" ref="AD65:AD66" si="88">Z65-(I65-O65)</f>
        <v>0</v>
      </c>
      <c r="AE65" s="2"/>
      <c r="AG65">
        <f t="shared" ref="AG65" si="89">A65</f>
        <v>0</v>
      </c>
      <c r="AH65" s="6">
        <f t="shared" ref="AH65" si="90">S65/$Z65</f>
        <v>0.21244048345180908</v>
      </c>
      <c r="AI65" s="7"/>
      <c r="AJ65" s="6">
        <f t="shared" ref="AJ65" si="91">U65/$Z65</f>
        <v>0.20342225890708243</v>
      </c>
      <c r="AK65" s="6">
        <f t="shared" ref="AK65" si="92">V65/$Z65</f>
        <v>9.6918120919945519E-2</v>
      </c>
      <c r="AL65" s="7"/>
      <c r="AM65" s="6">
        <f t="shared" ref="AM65" si="93">X65/$Z65</f>
        <v>0.17973131275908127</v>
      </c>
      <c r="AN65" s="6">
        <f t="shared" ref="AN65" si="94">Y65/$Z65</f>
        <v>0.30748782396208174</v>
      </c>
      <c r="AO65" s="6">
        <f t="shared" ref="AO65" si="95">SUM(AH65:AN65)</f>
        <v>1</v>
      </c>
      <c r="AP65" s="7">
        <f t="shared" ref="AP65" si="96">SUM(AH65:AM65)</f>
        <v>0.69251217603791837</v>
      </c>
      <c r="AQ65" s="7">
        <f t="shared" ref="AQ65" si="97">AO65-(AP65+AN65)</f>
        <v>0</v>
      </c>
      <c r="AR65" s="24"/>
      <c r="AS65">
        <f t="shared" ref="AS65:AS66" si="98">AG65</f>
        <v>0</v>
      </c>
      <c r="AT65" s="1" t="b">
        <f t="shared" ref="AT65:AT66" si="99">AND((S65/$Z65)&gt;0.15,(S65/$Z65)&lt;0.25)</f>
        <v>1</v>
      </c>
      <c r="AV65" s="1" t="b">
        <f t="shared" ref="AV65:AV66" si="100">AND((U65/$Z65)&gt;0.15,(U65/$Z65)&lt;0.25)</f>
        <v>1</v>
      </c>
      <c r="AW65" s="1" t="b">
        <f t="shared" ref="AW65:AW66" si="101">AND((V65/$Z65)&gt;0.05,(V65/$Z65)&lt;0.15)</f>
        <v>1</v>
      </c>
      <c r="AY65" s="1" t="b">
        <f t="shared" ref="AY65:AY66" si="102">AND((X65/$Z65)&gt;0.15,(X65/$Z65)&lt;0.25)</f>
        <v>1</v>
      </c>
      <c r="AZ65" s="1" t="b">
        <f t="shared" ref="AZ65:AZ66" si="103">AND((Y65/$Z65)&gt;0.25,(Y65/$Z65)&lt;0.35)</f>
        <v>1</v>
      </c>
      <c r="BA65" s="1" t="b">
        <f t="shared" ref="BA65:BA66" si="104">AND((Z65/$Z65)&gt;0.999,(Z65/$Z65)&lt;1.01)</f>
        <v>1</v>
      </c>
      <c r="BC65">
        <f t="shared" ref="BC65:BC66" si="105">AS65</f>
        <v>0</v>
      </c>
      <c r="BD65" s="2">
        <f t="shared" ref="BD65" si="106">S65</f>
        <v>97549.13299827931</v>
      </c>
      <c r="BE65" s="2"/>
      <c r="BF65" s="2">
        <f t="shared" ref="BF65" si="107">U65</f>
        <v>93408.114435207521</v>
      </c>
      <c r="BG65" s="2">
        <f t="shared" ref="BG65" si="108">V65</f>
        <v>44503.187499607302</v>
      </c>
      <c r="BH65" s="2"/>
      <c r="BI65" s="2">
        <f t="shared" ref="BI65" si="109">X65</f>
        <v>82529.62640366111</v>
      </c>
      <c r="BJ65" s="2">
        <f t="shared" ref="BJ65" si="110">Y65</f>
        <v>141193.28928110277</v>
      </c>
      <c r="BK65" s="2">
        <f t="shared" ref="BK65:BK66" si="111">Z65</f>
        <v>459183.350617858</v>
      </c>
      <c r="BL65" s="2">
        <f t="shared" ref="BL65:BL66" si="112">SUM(BD65:BJ65)-Z65</f>
        <v>0</v>
      </c>
      <c r="BM65" s="2"/>
    </row>
    <row r="66" spans="1:65" x14ac:dyDescent="0.3">
      <c r="A66">
        <f t="shared" si="8"/>
        <v>0</v>
      </c>
      <c r="B66" s="2">
        <f t="shared" si="48"/>
        <v>97549.13299827931</v>
      </c>
      <c r="C66" s="2"/>
      <c r="D66" s="2">
        <f t="shared" si="55"/>
        <v>93408.114435207521</v>
      </c>
      <c r="E66" s="2">
        <f t="shared" si="56"/>
        <v>44503.187499607302</v>
      </c>
      <c r="F66" s="2"/>
      <c r="G66" s="2">
        <f t="shared" si="47"/>
        <v>82529.62640366111</v>
      </c>
      <c r="H66" s="2">
        <f t="shared" si="15"/>
        <v>141193.28928110277</v>
      </c>
      <c r="I66" s="2">
        <f t="shared" si="73"/>
        <v>459183.350617858</v>
      </c>
      <c r="J66" s="2">
        <f t="shared" si="74"/>
        <v>-8808.1067365356139</v>
      </c>
      <c r="K66" s="6">
        <f t="shared" si="75"/>
        <v>-1.8821084441004107E-2</v>
      </c>
      <c r="L66" s="7">
        <f t="shared" si="76"/>
        <v>0.98117891555899595</v>
      </c>
      <c r="N66">
        <f t="shared" si="77"/>
        <v>0</v>
      </c>
      <c r="O66" s="2">
        <f t="shared" si="20"/>
        <v>8808.1067365356284</v>
      </c>
      <c r="P66" s="2"/>
      <c r="R66">
        <f t="shared" si="78"/>
        <v>0</v>
      </c>
      <c r="S66" s="2">
        <f t="shared" si="79"/>
        <v>95787.511650972185</v>
      </c>
      <c r="T66" s="2"/>
      <c r="U66" s="2">
        <f t="shared" si="80"/>
        <v>91646.493087900395</v>
      </c>
      <c r="V66" s="2">
        <f t="shared" si="81"/>
        <v>42741.566152300176</v>
      </c>
      <c r="W66" s="2"/>
      <c r="X66" s="2">
        <f t="shared" si="82"/>
        <v>80768.005056353984</v>
      </c>
      <c r="Y66" s="2">
        <f t="shared" si="83"/>
        <v>139431.66793379566</v>
      </c>
      <c r="Z66" s="2">
        <f t="shared" si="84"/>
        <v>450375.24388132239</v>
      </c>
      <c r="AA66" s="2">
        <f t="shared" si="85"/>
        <v>-8808.1067365356139</v>
      </c>
      <c r="AB66" s="6">
        <f t="shared" si="86"/>
        <v>-1.9182112602044023E-2</v>
      </c>
      <c r="AC66" s="7">
        <f t="shared" si="87"/>
        <v>0.98081788739795595</v>
      </c>
      <c r="AD66" s="2">
        <f t="shared" si="88"/>
        <v>0</v>
      </c>
      <c r="AE66" s="2"/>
      <c r="AG66">
        <f t="shared" ref="AG66:AG67" si="113">A66</f>
        <v>0</v>
      </c>
      <c r="AH66" s="6">
        <f t="shared" ref="AH66:AH67" si="114">S66/$Z66</f>
        <v>0.21268378524866918</v>
      </c>
      <c r="AI66" s="7"/>
      <c r="AJ66" s="6">
        <f t="shared" ref="AJ66:AJ67" si="115">U66/$Z66</f>
        <v>0.20348918892187157</v>
      </c>
      <c r="AK66" s="6">
        <f t="shared" ref="AK66:AK67" si="116">V66/$Z66</f>
        <v>9.4902121581893456E-2</v>
      </c>
      <c r="AL66" s="7"/>
      <c r="AM66" s="6">
        <f t="shared" ref="AM66:AM67" si="117">X66/$Z66</f>
        <v>0.17933491272810062</v>
      </c>
      <c r="AN66" s="6">
        <f t="shared" ref="AN66:AN67" si="118">Y66/$Z66</f>
        <v>0.3095899915194652</v>
      </c>
      <c r="AO66" s="6">
        <f t="shared" ref="AO66:AO67" si="119">SUM(AH66:AN66)</f>
        <v>1</v>
      </c>
      <c r="AP66" s="7">
        <f t="shared" ref="AP66:AP67" si="120">SUM(AH66:AM66)</f>
        <v>0.69041000848053491</v>
      </c>
      <c r="AQ66" s="7">
        <f t="shared" ref="AQ66:AQ67" si="121">AO66-(AP66+AN66)</f>
        <v>0</v>
      </c>
      <c r="AR66" s="24"/>
      <c r="AS66">
        <f t="shared" si="98"/>
        <v>0</v>
      </c>
      <c r="AT66" s="1" t="b">
        <f t="shared" si="99"/>
        <v>1</v>
      </c>
      <c r="AV66" s="1" t="b">
        <f t="shared" si="100"/>
        <v>1</v>
      </c>
      <c r="AW66" s="1" t="b">
        <f t="shared" si="101"/>
        <v>1</v>
      </c>
      <c r="AY66" s="1" t="b">
        <f t="shared" si="102"/>
        <v>1</v>
      </c>
      <c r="AZ66" s="39" t="b">
        <f t="shared" si="103"/>
        <v>1</v>
      </c>
      <c r="BA66" s="1" t="b">
        <f t="shared" si="104"/>
        <v>1</v>
      </c>
      <c r="BC66">
        <f t="shared" si="105"/>
        <v>0</v>
      </c>
      <c r="BD66" s="27">
        <f>$BK66*BD$39</f>
        <v>90075.048776264477</v>
      </c>
      <c r="BE66" s="2"/>
      <c r="BF66" s="27">
        <f t="shared" ref="BF66:BG66" si="122">$BK66*BF$39</f>
        <v>90075.048776264477</v>
      </c>
      <c r="BG66" s="27">
        <f t="shared" si="122"/>
        <v>45037.524388132239</v>
      </c>
      <c r="BH66" s="2"/>
      <c r="BI66" s="27">
        <f>$BK66*BI$39</f>
        <v>90075.048776264477</v>
      </c>
      <c r="BJ66" s="27">
        <f t="shared" ref="BJ66" si="123">$BK66*BJ$39</f>
        <v>135112.57316439672</v>
      </c>
      <c r="BK66" s="2">
        <f t="shared" si="111"/>
        <v>450375.24388132239</v>
      </c>
      <c r="BL66" s="2">
        <f t="shared" si="112"/>
        <v>0</v>
      </c>
      <c r="BM66" s="20"/>
    </row>
    <row r="67" spans="1:65" x14ac:dyDescent="0.3">
      <c r="A67">
        <f t="shared" si="8"/>
        <v>0</v>
      </c>
      <c r="B67" s="2">
        <f t="shared" ref="B67" si="124">BD66*(1+(B31/100))</f>
        <v>90075.048776264477</v>
      </c>
      <c r="C67" s="2"/>
      <c r="D67" s="2">
        <f t="shared" ref="D67" si="125">BF66*(1+(D31/100))</f>
        <v>90075.048776264477</v>
      </c>
      <c r="E67" s="2">
        <f t="shared" ref="E67" si="126">BG66*(1+(E31/100))</f>
        <v>45037.524388132239</v>
      </c>
      <c r="F67" s="2"/>
      <c r="G67" s="2">
        <f t="shared" ref="G67" si="127">BI66*(1+(G31/100))</f>
        <v>90075.048776264477</v>
      </c>
      <c r="H67" s="2">
        <f t="shared" ref="H67" si="128">BJ66*(1+(H31/100))</f>
        <v>135112.57316439672</v>
      </c>
      <c r="I67" s="2">
        <f t="shared" ref="I67" si="129">SUM(B67:H67)</f>
        <v>450375.24388132233</v>
      </c>
      <c r="J67" s="2">
        <f t="shared" ref="J67" si="130">I67-I66</f>
        <v>-8808.1067365356721</v>
      </c>
      <c r="K67" s="6">
        <f t="shared" ref="K67" si="131">(J67/I66)</f>
        <v>-1.9182112602044152E-2</v>
      </c>
      <c r="L67" s="7">
        <f t="shared" ref="L67" si="132">K67+1</f>
        <v>0.98081788739795583</v>
      </c>
      <c r="N67">
        <f t="shared" ref="N67" si="133">A67</f>
        <v>0</v>
      </c>
      <c r="O67" s="2">
        <f t="shared" si="20"/>
        <v>8808.1067365356284</v>
      </c>
      <c r="P67" s="2"/>
      <c r="R67">
        <f t="shared" ref="R67" si="134">A67</f>
        <v>0</v>
      </c>
      <c r="S67" s="2">
        <f t="shared" ref="S67" si="135">B67-($O67/5)</f>
        <v>88313.427428957351</v>
      </c>
      <c r="T67" s="2"/>
      <c r="U67" s="2">
        <f t="shared" ref="U67" si="136">D67-($O67/5)</f>
        <v>88313.427428957351</v>
      </c>
      <c r="V67" s="2">
        <f t="shared" ref="V67" si="137">E67-($O67/5)</f>
        <v>43275.903040825113</v>
      </c>
      <c r="W67" s="2"/>
      <c r="X67" s="2">
        <f t="shared" ref="X67" si="138">G67-($O67/5)</f>
        <v>88313.427428957351</v>
      </c>
      <c r="Y67" s="2">
        <f t="shared" ref="Y67" si="139">H67-($O67/5)</f>
        <v>133350.95181708958</v>
      </c>
      <c r="Z67" s="2">
        <f t="shared" ref="Z67" si="140">SUM(S67:Y67)</f>
        <v>441567.13714478677</v>
      </c>
      <c r="AA67" s="2">
        <f t="shared" ref="AA67" si="141">Z67-Z66</f>
        <v>-8808.1067365356139</v>
      </c>
      <c r="AB67" s="6">
        <f t="shared" ref="AB67" si="142">(AA67/Z66)</f>
        <v>-1.9557262207903735E-2</v>
      </c>
      <c r="AC67" s="7">
        <f t="shared" ref="AC67" si="143">AB67+1</f>
        <v>0.98044273779209623</v>
      </c>
      <c r="AD67" s="2">
        <f t="shared" ref="AD67" si="144">Z67-(I67-O67)</f>
        <v>0</v>
      </c>
      <c r="AE67" s="2"/>
      <c r="AG67">
        <f t="shared" si="113"/>
        <v>0</v>
      </c>
      <c r="AH67" s="6">
        <f t="shared" si="114"/>
        <v>0.19999999999999998</v>
      </c>
      <c r="AI67" s="7"/>
      <c r="AJ67" s="6">
        <f t="shared" si="115"/>
        <v>0.19999999999999998</v>
      </c>
      <c r="AK67" s="6">
        <f t="shared" si="116"/>
        <v>9.8005262168401011E-2</v>
      </c>
      <c r="AL67" s="7"/>
      <c r="AM67" s="6">
        <f t="shared" si="117"/>
        <v>0.19999999999999998</v>
      </c>
      <c r="AN67" s="6">
        <f t="shared" si="118"/>
        <v>0.30199473783159891</v>
      </c>
      <c r="AO67" s="6">
        <f t="shared" si="119"/>
        <v>0.99999999999999989</v>
      </c>
      <c r="AP67" s="7">
        <f t="shared" si="120"/>
        <v>0.69800526216840098</v>
      </c>
      <c r="AQ67" s="7">
        <f t="shared" si="121"/>
        <v>0</v>
      </c>
      <c r="AR67" s="24"/>
      <c r="AS67">
        <f t="shared" ref="AS67" si="145">AG67</f>
        <v>0</v>
      </c>
      <c r="AT67" s="1" t="b">
        <f t="shared" ref="AT67" si="146">AND((S67/$Z67)&gt;0.15,(S67/$Z67)&lt;0.25)</f>
        <v>1</v>
      </c>
      <c r="AV67" s="1" t="b">
        <f t="shared" ref="AV67" si="147">AND((U67/$Z67)&gt;0.15,(U67/$Z67)&lt;0.25)</f>
        <v>1</v>
      </c>
      <c r="AW67" s="1" t="b">
        <f t="shared" ref="AW67" si="148">AND((V67/$Z67)&gt;0.05,(V67/$Z67)&lt;0.15)</f>
        <v>1</v>
      </c>
      <c r="AY67" s="1" t="b">
        <f t="shared" ref="AY67" si="149">AND((X67/$Z67)&gt;0.15,(X67/$Z67)&lt;0.25)</f>
        <v>1</v>
      </c>
      <c r="AZ67" s="1" t="b">
        <f t="shared" ref="AZ67" si="150">AND((Y67/$Z67)&gt;0.25,(Y67/$Z67)&lt;0.35)</f>
        <v>1</v>
      </c>
      <c r="BA67" s="1" t="b">
        <f t="shared" ref="BA67" si="151">AND((Z67/$Z67)&gt;0.999,(Z67/$Z67)&lt;1.01)</f>
        <v>1</v>
      </c>
      <c r="BC67">
        <f t="shared" ref="BC67" si="152">AS67</f>
        <v>0</v>
      </c>
      <c r="BD67" s="2">
        <f t="shared" ref="BD67" si="153">S67</f>
        <v>88313.427428957351</v>
      </c>
      <c r="BE67" s="2"/>
      <c r="BF67" s="2">
        <f t="shared" ref="BF67" si="154">U67</f>
        <v>88313.427428957351</v>
      </c>
      <c r="BG67" s="2">
        <f t="shared" ref="BG67" si="155">V67</f>
        <v>43275.903040825113</v>
      </c>
      <c r="BH67" s="2"/>
      <c r="BI67" s="2">
        <f t="shared" ref="BI67" si="156">X67</f>
        <v>88313.427428957351</v>
      </c>
      <c r="BJ67" s="2">
        <f t="shared" ref="BJ67" si="157">Y67</f>
        <v>133350.95181708958</v>
      </c>
      <c r="BK67" s="2">
        <f t="shared" ref="BK67" si="158">Z67</f>
        <v>441567.13714478677</v>
      </c>
      <c r="BL67" s="2">
        <f t="shared" ref="BL67" si="159">SUM(BD67:BJ67)-Z67</f>
        <v>0</v>
      </c>
      <c r="BM67" s="20"/>
    </row>
    <row r="68" spans="1:65" x14ac:dyDescent="0.3">
      <c r="A68">
        <f t="shared" si="8"/>
        <v>0</v>
      </c>
      <c r="B68" s="2">
        <f t="shared" ref="B68:B69" si="160">BD67*(1+(B32/100))</f>
        <v>88313.427428957351</v>
      </c>
      <c r="C68" s="2"/>
      <c r="D68" s="2">
        <f t="shared" ref="D68:D69" si="161">BF67*(1+(D32/100))</f>
        <v>88313.427428957351</v>
      </c>
      <c r="E68" s="2">
        <f t="shared" ref="E68:E69" si="162">BG67*(1+(E32/100))</f>
        <v>43275.903040825113</v>
      </c>
      <c r="F68" s="2"/>
      <c r="G68" s="2">
        <f t="shared" ref="G68:G69" si="163">BI67*(1+(G32/100))</f>
        <v>88313.427428957351</v>
      </c>
      <c r="H68" s="2">
        <f t="shared" ref="H68:H69" si="164">BJ67*(1+(H32/100))</f>
        <v>133350.95181708958</v>
      </c>
      <c r="I68" s="2">
        <f t="shared" ref="I68:I69" si="165">SUM(B68:H68)</f>
        <v>441567.13714478677</v>
      </c>
      <c r="J68" s="2">
        <f t="shared" ref="J68:J69" si="166">I68-I67</f>
        <v>-8808.1067365355557</v>
      </c>
      <c r="K68" s="6">
        <f t="shared" ref="K68:K69" si="167">(J68/I67)</f>
        <v>-1.9557262207903606E-2</v>
      </c>
      <c r="L68" s="7">
        <f t="shared" ref="L68:L69" si="168">K68+1</f>
        <v>0.98044273779209634</v>
      </c>
      <c r="N68">
        <f t="shared" ref="N68:N69" si="169">A68</f>
        <v>0</v>
      </c>
      <c r="O68" s="2">
        <f t="shared" si="20"/>
        <v>8808.1067365356284</v>
      </c>
      <c r="P68" s="2"/>
      <c r="R68">
        <f t="shared" ref="R68:R69" si="170">A68</f>
        <v>0</v>
      </c>
      <c r="S68" s="2">
        <f t="shared" ref="S68:S69" si="171">B68-($O68/5)</f>
        <v>86551.806081650226</v>
      </c>
      <c r="T68" s="2"/>
      <c r="U68" s="2">
        <f t="shared" ref="U68:U69" si="172">D68-($O68/5)</f>
        <v>86551.806081650226</v>
      </c>
      <c r="V68" s="2">
        <f t="shared" ref="V68:V69" si="173">E68-($O68/5)</f>
        <v>41514.281693517987</v>
      </c>
      <c r="W68" s="2"/>
      <c r="X68" s="2">
        <f t="shared" ref="X68:X69" si="174">G68-($O68/5)</f>
        <v>86551.806081650226</v>
      </c>
      <c r="Y68" s="2">
        <f t="shared" ref="Y68:Y69" si="175">H68-($O68/5)</f>
        <v>131589.33046978246</v>
      </c>
      <c r="Z68" s="2">
        <f t="shared" ref="Z68:Z69" si="176">SUM(S68:Y68)</f>
        <v>432759.0304082511</v>
      </c>
      <c r="AA68" s="2">
        <f t="shared" ref="AA68:AA69" si="177">Z68-Z67</f>
        <v>-8808.1067365356721</v>
      </c>
      <c r="AB68" s="6">
        <f t="shared" ref="AB68:AB69" si="178">(AA68/Z67)</f>
        <v>-1.994737831598993E-2</v>
      </c>
      <c r="AC68" s="7">
        <f t="shared" ref="AC68:AC69" si="179">AB68+1</f>
        <v>0.98005262168401008</v>
      </c>
      <c r="AD68" s="2">
        <f t="shared" ref="AD68:AD69" si="180">Z68-(I68-O68)</f>
        <v>0</v>
      </c>
      <c r="AE68" s="2"/>
      <c r="AG68">
        <f t="shared" ref="AG68:AG69" si="181">A68</f>
        <v>0</v>
      </c>
      <c r="AH68" s="6">
        <f t="shared" ref="AH68:AH69" si="182">S68/$Z68</f>
        <v>0.2</v>
      </c>
      <c r="AI68" s="7"/>
      <c r="AJ68" s="6">
        <f t="shared" ref="AJ68:AJ69" si="183">U68/$Z68</f>
        <v>0.2</v>
      </c>
      <c r="AK68" s="6">
        <f t="shared" ref="AK68:AK69" si="184">V68/$Z68</f>
        <v>9.5929325043442149E-2</v>
      </c>
      <c r="AL68" s="7"/>
      <c r="AM68" s="6">
        <f t="shared" ref="AM68:AM69" si="185">X68/$Z68</f>
        <v>0.2</v>
      </c>
      <c r="AN68" s="6">
        <f t="shared" ref="AN68:AN69" si="186">Y68/$Z68</f>
        <v>0.30407067495655787</v>
      </c>
      <c r="AO68" s="6">
        <f t="shared" ref="AO68:AO69" si="187">SUM(AH68:AN68)</f>
        <v>1</v>
      </c>
      <c r="AP68" s="7">
        <f t="shared" ref="AP68:AP69" si="188">SUM(AH68:AM68)</f>
        <v>0.69592932504344218</v>
      </c>
      <c r="AQ68" s="7">
        <f t="shared" ref="AQ68:AQ69" si="189">AO68-(AP68+AN68)</f>
        <v>0</v>
      </c>
      <c r="AR68" s="24"/>
      <c r="AS68">
        <f t="shared" ref="AS68:AS69" si="190">AG68</f>
        <v>0</v>
      </c>
      <c r="AT68" s="1" t="b">
        <f t="shared" ref="AT68:AT69" si="191">AND((S68/$Z68)&gt;0.15,(S68/$Z68)&lt;0.25)</f>
        <v>1</v>
      </c>
      <c r="AV68" s="1" t="b">
        <f t="shared" ref="AV68:AV69" si="192">AND((U68/$Z68)&gt;0.15,(U68/$Z68)&lt;0.25)</f>
        <v>1</v>
      </c>
      <c r="AW68" s="1" t="b">
        <f t="shared" ref="AW68:AW69" si="193">AND((V68/$Z68)&gt;0.05,(V68/$Z68)&lt;0.15)</f>
        <v>1</v>
      </c>
      <c r="AY68" s="1" t="b">
        <f t="shared" ref="AY68:AY69" si="194">AND((X68/$Z68)&gt;0.15,(X68/$Z68)&lt;0.25)</f>
        <v>1</v>
      </c>
      <c r="AZ68" s="1" t="b">
        <f t="shared" ref="AZ68:AZ69" si="195">AND((Y68/$Z68)&gt;0.25,(Y68/$Z68)&lt;0.35)</f>
        <v>1</v>
      </c>
      <c r="BA68" s="1" t="b">
        <f t="shared" ref="BA68:BA69" si="196">AND((Z68/$Z68)&gt;0.999,(Z68/$Z68)&lt;1.01)</f>
        <v>1</v>
      </c>
      <c r="BC68">
        <f t="shared" ref="BC68:BC69" si="197">AS68</f>
        <v>0</v>
      </c>
      <c r="BD68" s="2">
        <f t="shared" ref="BD68:BD69" si="198">S68</f>
        <v>86551.806081650226</v>
      </c>
      <c r="BE68" s="2"/>
      <c r="BF68" s="2">
        <f t="shared" ref="BF68:BF69" si="199">U68</f>
        <v>86551.806081650226</v>
      </c>
      <c r="BG68" s="2">
        <f t="shared" ref="BG68:BG69" si="200">V68</f>
        <v>41514.281693517987</v>
      </c>
      <c r="BH68" s="2"/>
      <c r="BI68" s="2">
        <f t="shared" ref="BI68:BI69" si="201">X68</f>
        <v>86551.806081650226</v>
      </c>
      <c r="BJ68" s="2">
        <f t="shared" ref="BJ68:BJ69" si="202">Y68</f>
        <v>131589.33046978246</v>
      </c>
      <c r="BK68" s="2">
        <f t="shared" ref="BK68:BK69" si="203">Z68</f>
        <v>432759.0304082511</v>
      </c>
      <c r="BL68" s="2">
        <f t="shared" ref="BL68:BL69" si="204">SUM(BD68:BJ68)-Z68</f>
        <v>0</v>
      </c>
      <c r="BM68" s="20"/>
    </row>
    <row r="69" spans="1:65" x14ac:dyDescent="0.3">
      <c r="A69">
        <f t="shared" si="8"/>
        <v>0</v>
      </c>
      <c r="B69" s="2">
        <f t="shared" si="160"/>
        <v>86551.806081650226</v>
      </c>
      <c r="C69" s="2"/>
      <c r="D69" s="2">
        <f t="shared" si="161"/>
        <v>86551.806081650226</v>
      </c>
      <c r="E69" s="2">
        <f t="shared" si="162"/>
        <v>41514.281693517987</v>
      </c>
      <c r="F69" s="2"/>
      <c r="G69" s="2">
        <f t="shared" si="163"/>
        <v>86551.806081650226</v>
      </c>
      <c r="H69" s="2">
        <f t="shared" si="164"/>
        <v>131589.33046978246</v>
      </c>
      <c r="I69" s="2">
        <f t="shared" si="165"/>
        <v>432759.0304082511</v>
      </c>
      <c r="J69" s="2">
        <f t="shared" si="166"/>
        <v>-8808.1067365356721</v>
      </c>
      <c r="K69" s="6">
        <f t="shared" si="167"/>
        <v>-1.994737831598993E-2</v>
      </c>
      <c r="L69" s="7">
        <f t="shared" si="168"/>
        <v>0.98005262168401008</v>
      </c>
      <c r="N69">
        <f t="shared" si="169"/>
        <v>0</v>
      </c>
      <c r="O69" s="2">
        <f t="shared" si="20"/>
        <v>8808.1067365356284</v>
      </c>
      <c r="P69" s="2"/>
      <c r="R69">
        <f t="shared" si="170"/>
        <v>0</v>
      </c>
      <c r="S69" s="2">
        <f t="shared" si="171"/>
        <v>84790.1847343431</v>
      </c>
      <c r="T69" s="2"/>
      <c r="U69" s="2">
        <f t="shared" si="172"/>
        <v>84790.1847343431</v>
      </c>
      <c r="V69" s="2">
        <f t="shared" si="173"/>
        <v>39752.660346210861</v>
      </c>
      <c r="W69" s="2"/>
      <c r="X69" s="2">
        <f t="shared" si="174"/>
        <v>84790.1847343431</v>
      </c>
      <c r="Y69" s="2">
        <f t="shared" si="175"/>
        <v>129827.70912247534</v>
      </c>
      <c r="Z69" s="2">
        <f t="shared" si="176"/>
        <v>423950.92367171549</v>
      </c>
      <c r="AA69" s="2">
        <f t="shared" si="177"/>
        <v>-8808.1067365356139</v>
      </c>
      <c r="AB69" s="6">
        <f t="shared" si="178"/>
        <v>-2.0353374782789226E-2</v>
      </c>
      <c r="AC69" s="7">
        <f t="shared" si="179"/>
        <v>0.9796466252172108</v>
      </c>
      <c r="AD69" s="2">
        <f t="shared" si="180"/>
        <v>0</v>
      </c>
      <c r="AE69" s="2"/>
      <c r="AG69">
        <f t="shared" si="181"/>
        <v>0</v>
      </c>
      <c r="AH69" s="6">
        <f t="shared" si="182"/>
        <v>0.2</v>
      </c>
      <c r="AI69" s="7"/>
      <c r="AJ69" s="6">
        <f t="shared" si="183"/>
        <v>0.2</v>
      </c>
      <c r="AK69" s="6">
        <f t="shared" si="184"/>
        <v>9.3767127576759701E-2</v>
      </c>
      <c r="AL69" s="7"/>
      <c r="AM69" s="6">
        <f t="shared" si="185"/>
        <v>0.2</v>
      </c>
      <c r="AN69" s="6">
        <f t="shared" si="186"/>
        <v>0.30623287242324032</v>
      </c>
      <c r="AO69" s="6">
        <f t="shared" si="187"/>
        <v>1</v>
      </c>
      <c r="AP69" s="7">
        <f t="shared" si="188"/>
        <v>0.69376712757675973</v>
      </c>
      <c r="AQ69" s="7">
        <f t="shared" si="189"/>
        <v>0</v>
      </c>
      <c r="AR69" s="24"/>
      <c r="AS69">
        <f t="shared" si="190"/>
        <v>0</v>
      </c>
      <c r="AT69" s="1" t="b">
        <f t="shared" si="191"/>
        <v>1</v>
      </c>
      <c r="AV69" s="1" t="b">
        <f t="shared" si="192"/>
        <v>1</v>
      </c>
      <c r="AW69" s="1" t="b">
        <f t="shared" si="193"/>
        <v>1</v>
      </c>
      <c r="AY69" s="1" t="b">
        <f t="shared" si="194"/>
        <v>1</v>
      </c>
      <c r="AZ69" s="1" t="b">
        <f t="shared" si="195"/>
        <v>1</v>
      </c>
      <c r="BA69" s="1" t="b">
        <f t="shared" si="196"/>
        <v>1</v>
      </c>
      <c r="BC69">
        <f t="shared" si="197"/>
        <v>0</v>
      </c>
      <c r="BD69" s="2">
        <f t="shared" si="198"/>
        <v>84790.1847343431</v>
      </c>
      <c r="BE69" s="2"/>
      <c r="BF69" s="2">
        <f t="shared" si="199"/>
        <v>84790.1847343431</v>
      </c>
      <c r="BG69" s="2">
        <f t="shared" si="200"/>
        <v>39752.660346210861</v>
      </c>
      <c r="BH69" s="2"/>
      <c r="BI69" s="2">
        <f t="shared" si="201"/>
        <v>84790.1847343431</v>
      </c>
      <c r="BJ69" s="2">
        <f t="shared" si="202"/>
        <v>129827.70912247534</v>
      </c>
      <c r="BK69" s="2">
        <f t="shared" si="203"/>
        <v>423950.92367171549</v>
      </c>
      <c r="BL69" s="2">
        <f t="shared" si="204"/>
        <v>0</v>
      </c>
      <c r="BM69" s="20"/>
    </row>
    <row r="70" spans="1:65" x14ac:dyDescent="0.3">
      <c r="A70" s="9" t="s">
        <v>79</v>
      </c>
      <c r="B70" s="10">
        <f>BD69</f>
        <v>84790.1847343431</v>
      </c>
      <c r="C70" s="10"/>
      <c r="D70" s="10">
        <f>BF69</f>
        <v>84790.1847343431</v>
      </c>
      <c r="E70" s="10">
        <f>BG69</f>
        <v>39752.660346210861</v>
      </c>
      <c r="F70" s="10"/>
      <c r="G70" s="10">
        <f>BI69</f>
        <v>84790.1847343431</v>
      </c>
      <c r="H70" s="10">
        <f>BJ69</f>
        <v>129827.70912247534</v>
      </c>
      <c r="I70" s="10">
        <f>SUM(B70:H70)</f>
        <v>423950.92367171549</v>
      </c>
      <c r="J70" s="10"/>
      <c r="K70" s="10"/>
      <c r="L70" s="74"/>
      <c r="N70" t="s">
        <v>40</v>
      </c>
      <c r="O70" s="2">
        <f>O69</f>
        <v>8808.1067365356284</v>
      </c>
      <c r="P70" s="2"/>
      <c r="R70" s="9" t="s">
        <v>79</v>
      </c>
      <c r="S70" s="10">
        <f>S69</f>
        <v>84790.1847343431</v>
      </c>
      <c r="T70" s="10"/>
      <c r="U70" s="10">
        <f>U69</f>
        <v>84790.1847343431</v>
      </c>
      <c r="V70" s="10">
        <f>V69</f>
        <v>39752.660346210861</v>
      </c>
      <c r="W70" s="10"/>
      <c r="X70" s="10">
        <f>X69</f>
        <v>84790.1847343431</v>
      </c>
      <c r="Y70" s="10">
        <f>Y69</f>
        <v>129827.70912247534</v>
      </c>
      <c r="Z70" s="10">
        <f>SUM(S70:Y70)</f>
        <v>423950.92367171549</v>
      </c>
      <c r="AA70" s="10"/>
      <c r="AB70" s="10"/>
      <c r="AC70" s="74"/>
      <c r="AD70" s="10"/>
      <c r="AE70" s="43"/>
      <c r="AK70" s="7"/>
      <c r="BC70" s="21"/>
      <c r="BD70" s="22"/>
      <c r="BF70" s="22"/>
      <c r="BG70" s="22"/>
      <c r="BI70" s="22"/>
      <c r="BJ70" s="22"/>
    </row>
    <row r="71" spans="1:65" x14ac:dyDescent="0.3">
      <c r="A71" s="11" t="s">
        <v>11</v>
      </c>
      <c r="I71" s="6">
        <f>(Z70-Z39)/Z39</f>
        <v>3.2395092367171547</v>
      </c>
      <c r="K71" s="6"/>
      <c r="N71" t="s">
        <v>71</v>
      </c>
      <c r="O71" s="2">
        <f>SUM(O40:O69)</f>
        <v>211760.11699393415</v>
      </c>
      <c r="P71" s="2"/>
      <c r="AB71" s="6"/>
      <c r="AN71" s="80"/>
      <c r="BC71" s="21" t="s">
        <v>161</v>
      </c>
      <c r="BD71">
        <f>COUNTA(BD66,BD62,BD60,BD58,BD55,BD54,BD50,BD48,BD44)</f>
        <v>9</v>
      </c>
      <c r="BF71" s="22"/>
    </row>
    <row r="72" spans="1:65" x14ac:dyDescent="0.3">
      <c r="A72" s="1" t="s">
        <v>12</v>
      </c>
      <c r="I72" s="12">
        <f>STDEV(AC40:AC69)</f>
        <v>0.11741633361848491</v>
      </c>
    </row>
    <row r="73" spans="1:65" x14ac:dyDescent="0.3">
      <c r="A73" s="1" t="s">
        <v>13</v>
      </c>
      <c r="I73" s="13">
        <f>((1+I71)^(1/I80))-1</f>
        <v>4.9326206980753406E-2</v>
      </c>
    </row>
    <row r="74" spans="1:65" x14ac:dyDescent="0.3">
      <c r="A74" s="1" t="s">
        <v>83</v>
      </c>
      <c r="I74" s="31">
        <f>J60</f>
        <v>-124994.99851504155</v>
      </c>
      <c r="O74" s="2"/>
      <c r="P74" s="2"/>
    </row>
    <row r="75" spans="1:65" x14ac:dyDescent="0.3">
      <c r="A75" s="1" t="s">
        <v>84</v>
      </c>
      <c r="I75" s="32">
        <f>K60</f>
        <v>-0.28108754650214235</v>
      </c>
    </row>
    <row r="76" spans="1:65" x14ac:dyDescent="0.3">
      <c r="A76" s="1" t="s">
        <v>43</v>
      </c>
      <c r="I76" s="2">
        <f>O71</f>
        <v>211760.11699393415</v>
      </c>
    </row>
    <row r="77" spans="1:65" x14ac:dyDescent="0.3">
      <c r="A77" s="3" t="s">
        <v>5</v>
      </c>
      <c r="B77" s="3"/>
      <c r="C77" s="3"/>
      <c r="D77" s="3"/>
      <c r="E77" s="3"/>
      <c r="F77" s="3"/>
      <c r="G77" s="3"/>
      <c r="H77" s="3"/>
      <c r="I77" s="33">
        <f>I70-Z70</f>
        <v>0</v>
      </c>
      <c r="Z77" s="2"/>
    </row>
    <row r="78" spans="1:65" x14ac:dyDescent="0.3">
      <c r="A78" s="3" t="s">
        <v>149</v>
      </c>
      <c r="B78" s="3"/>
      <c r="C78" s="3"/>
      <c r="D78" s="3"/>
      <c r="E78" s="3"/>
      <c r="F78" s="3"/>
      <c r="G78" s="3"/>
      <c r="H78" s="3"/>
      <c r="I78" s="33">
        <f>((SUM(AA40:AA69)))-(I70-I39)</f>
        <v>0</v>
      </c>
    </row>
    <row r="79" spans="1:65" x14ac:dyDescent="0.3">
      <c r="A79" s="3" t="s">
        <v>148</v>
      </c>
      <c r="B79" s="3"/>
      <c r="C79" s="3"/>
      <c r="D79" s="3"/>
      <c r="E79" s="3"/>
      <c r="F79" s="3"/>
      <c r="G79" s="3"/>
      <c r="H79" s="3"/>
      <c r="I79" s="33">
        <f>(SUM(O40:O69))-I76</f>
        <v>0</v>
      </c>
      <c r="Z79" s="73"/>
    </row>
    <row r="80" spans="1:65" x14ac:dyDescent="0.3">
      <c r="A80" s="3" t="s">
        <v>160</v>
      </c>
      <c r="B80" s="3"/>
      <c r="C80" s="3"/>
      <c r="D80" s="3"/>
      <c r="E80" s="3"/>
      <c r="F80" s="3"/>
      <c r="G80" s="3"/>
      <c r="H80" s="3"/>
      <c r="I80" s="75">
        <f>COUNTA(I40:I69)</f>
        <v>30</v>
      </c>
    </row>
    <row r="81" spans="2:9" x14ac:dyDescent="0.3">
      <c r="B81" s="63"/>
      <c r="C81" s="63"/>
      <c r="D81" s="63"/>
      <c r="E81" s="63"/>
      <c r="G81" s="63"/>
      <c r="H81" s="63"/>
      <c r="I81" s="63"/>
    </row>
    <row r="82" spans="2:9" x14ac:dyDescent="0.3">
      <c r="B82" s="2"/>
      <c r="D82" s="2"/>
      <c r="E82" s="2"/>
      <c r="G82" s="2"/>
      <c r="H82" s="2"/>
      <c r="I82"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82"/>
  <sheetViews>
    <sheetView topLeftCell="B45" zoomScaleNormal="100" workbookViewId="0">
      <pane xSplit="30000" topLeftCell="AV1"/>
      <selection activeCell="A30" sqref="A30"/>
      <selection pane="topRight" activeCell="A30" sqref="A30"/>
    </sheetView>
  </sheetViews>
  <sheetFormatPr defaultColWidth="8.88671875" defaultRowHeight="14.4" x14ac:dyDescent="0.3"/>
  <cols>
    <col min="1" max="1" width="25.44140625" customWidth="1"/>
    <col min="2" max="2" width="9.33203125" bestFit="1" customWidth="1"/>
    <col min="4" max="4" width="9.33203125" bestFit="1" customWidth="1"/>
    <col min="7" max="7" width="9.88671875" bestFit="1" customWidth="1"/>
    <col min="8" max="8" width="9.33203125" bestFit="1" customWidth="1"/>
    <col min="9" max="9" width="11.6640625" customWidth="1"/>
    <col min="10" max="10" width="10" bestFit="1" customWidth="1"/>
    <col min="11" max="12" width="8.88671875" customWidth="1"/>
    <col min="15" max="15" width="9.88671875" bestFit="1" customWidth="1"/>
    <col min="16" max="16" width="9.88671875" customWidth="1"/>
    <col min="18" max="18" width="9.109375" customWidth="1"/>
    <col min="19" max="19" width="10.88671875" bestFit="1" customWidth="1"/>
    <col min="21" max="21" width="11.88671875" bestFit="1" customWidth="1"/>
    <col min="24" max="24" width="9.88671875" bestFit="1" customWidth="1"/>
    <col min="25" max="25" width="9.33203125" bestFit="1" customWidth="1"/>
    <col min="26" max="26" width="10.88671875" bestFit="1" customWidth="1"/>
    <col min="27" max="27" width="10" bestFit="1" customWidth="1"/>
    <col min="30" max="31" width="10.88671875" customWidth="1"/>
    <col min="56" max="56" width="10.88671875" bestFit="1" customWidth="1"/>
    <col min="58" max="58" width="9.33203125" bestFit="1" customWidth="1"/>
    <col min="61" max="61" width="10.109375" customWidth="1"/>
    <col min="62" max="63" width="9.33203125" bestFit="1" customWidth="1"/>
  </cols>
  <sheetData>
    <row r="1" spans="1:16" x14ac:dyDescent="0.3">
      <c r="A1" s="20" t="s">
        <v>50</v>
      </c>
      <c r="N1" s="20" t="s">
        <v>145</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3">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3">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3">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3">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3">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3">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3">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3">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3">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3">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3">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3">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3">
      <c r="A29" s="17">
        <f>'Non-Rebalanced Portfolio'!A29</f>
        <v>0</v>
      </c>
      <c r="B29" s="17">
        <f>'Non-Rebalanced Portfolio'!B29</f>
        <v>0</v>
      </c>
      <c r="C29" s="17"/>
      <c r="D29" s="17">
        <f>'Non-Rebalanced Portfolio'!D29</f>
        <v>0</v>
      </c>
      <c r="E29" s="17">
        <f>'Non-Rebalanced Portfolio'!E29</f>
        <v>0</v>
      </c>
      <c r="F29" s="17"/>
      <c r="G29" s="17">
        <f>'Non-Rebalanced Portfolio'!G29</f>
        <v>0</v>
      </c>
      <c r="H29" s="17">
        <f>'Non-Rebalanced Portfolio'!H29</f>
        <v>0</v>
      </c>
      <c r="N29" s="49">
        <f>'4% Withdrawals-No Rebalancing'!N29</f>
        <v>0</v>
      </c>
      <c r="O29" s="50">
        <f>'4% Withdrawals-No Rebalancing'!O29</f>
        <v>0</v>
      </c>
    </row>
    <row r="30" spans="1:16" x14ac:dyDescent="0.3">
      <c r="A30" s="17">
        <f>'Non-Rebalanced Portfolio'!A30</f>
        <v>0</v>
      </c>
      <c r="B30" s="17">
        <f>'Non-Rebalanced Portfolio'!B30</f>
        <v>0</v>
      </c>
      <c r="C30" s="17"/>
      <c r="D30" s="17">
        <f>'Non-Rebalanced Portfolio'!D30</f>
        <v>0</v>
      </c>
      <c r="E30" s="17">
        <f>'Non-Rebalanced Portfolio'!E30</f>
        <v>0</v>
      </c>
      <c r="F30" s="17"/>
      <c r="G30" s="17">
        <f>'Non-Rebalanced Portfolio'!G30</f>
        <v>0</v>
      </c>
      <c r="H30" s="17">
        <f>'Non-Rebalanced Portfolio'!H30</f>
        <v>0</v>
      </c>
      <c r="N30" s="49">
        <f>'4% Withdrawals-No Rebalancing'!N30</f>
        <v>0</v>
      </c>
      <c r="O30" s="50">
        <f>'4% Withdrawals-No Rebalancing'!O30</f>
        <v>0</v>
      </c>
    </row>
    <row r="31" spans="1:16" x14ac:dyDescent="0.3">
      <c r="A31" s="17">
        <f>'Non-Rebalanced Portfolio'!A31</f>
        <v>0</v>
      </c>
      <c r="B31" s="17">
        <f>'Non-Rebalanced Portfolio'!B31</f>
        <v>0</v>
      </c>
      <c r="C31" s="17"/>
      <c r="D31" s="17">
        <f>'Non-Rebalanced Portfolio'!D31</f>
        <v>0</v>
      </c>
      <c r="E31" s="17">
        <f>'Non-Rebalanced Portfolio'!E31</f>
        <v>0</v>
      </c>
      <c r="F31" s="17"/>
      <c r="G31" s="17">
        <f>'Non-Rebalanced Portfolio'!G31</f>
        <v>0</v>
      </c>
      <c r="H31" s="17">
        <f>'Non-Rebalanced Portfolio'!H31</f>
        <v>0</v>
      </c>
      <c r="N31" s="49">
        <f>'4% Withdrawals-No Rebalancing'!N31</f>
        <v>0</v>
      </c>
      <c r="O31" s="50">
        <f>'4% Withdrawals-No Rebalancing'!O31</f>
        <v>0</v>
      </c>
    </row>
    <row r="32" spans="1:16" x14ac:dyDescent="0.3">
      <c r="A32" s="17">
        <f>'Non-Rebalanced Portfolio'!A32</f>
        <v>0</v>
      </c>
      <c r="B32" s="17">
        <f>'Non-Rebalanced Portfolio'!B32</f>
        <v>0</v>
      </c>
      <c r="C32" s="17"/>
      <c r="D32" s="17">
        <f>'Non-Rebalanced Portfolio'!D32</f>
        <v>0</v>
      </c>
      <c r="E32" s="17">
        <f>'Non-Rebalanced Portfolio'!E32</f>
        <v>0</v>
      </c>
      <c r="F32" s="17"/>
      <c r="G32" s="17">
        <f>'Non-Rebalanced Portfolio'!G32</f>
        <v>0</v>
      </c>
      <c r="H32" s="17">
        <f>'Non-Rebalanced Portfolio'!H32</f>
        <v>0</v>
      </c>
      <c r="N32" s="49">
        <f>'4% Withdrawals-No Rebalancing'!N32</f>
        <v>0</v>
      </c>
      <c r="O32" s="50">
        <f>'4% Withdrawals-No Rebalancing'!O32</f>
        <v>0</v>
      </c>
    </row>
    <row r="33" spans="1:65" x14ac:dyDescent="0.3">
      <c r="A33" s="17">
        <f>'Non-Rebalanced Portfolio'!A33</f>
        <v>0</v>
      </c>
      <c r="B33" s="17">
        <f>'Non-Rebalanced Portfolio'!B33</f>
        <v>0</v>
      </c>
      <c r="C33" s="17"/>
      <c r="D33" s="17">
        <f>'Non-Rebalanced Portfolio'!D33</f>
        <v>0</v>
      </c>
      <c r="E33" s="17">
        <f>'Non-Rebalanced Portfolio'!E33</f>
        <v>0</v>
      </c>
      <c r="F33" s="17"/>
      <c r="G33" s="17">
        <f>'Non-Rebalanced Portfolio'!G33</f>
        <v>0</v>
      </c>
      <c r="H33" s="17">
        <f>'Non-Rebalanced Portfolio'!H33</f>
        <v>0</v>
      </c>
      <c r="N33" s="49">
        <f>'4% Withdrawals-No Rebalancing'!N33</f>
        <v>0</v>
      </c>
      <c r="O33" s="50">
        <f>'4% Withdrawals-No Rebalancing'!O33</f>
        <v>0</v>
      </c>
    </row>
    <row r="36" spans="1:65" x14ac:dyDescent="0.3">
      <c r="A36" s="20" t="s">
        <v>157</v>
      </c>
      <c r="N36" s="20" t="s">
        <v>25</v>
      </c>
      <c r="R36" s="20" t="s">
        <v>158</v>
      </c>
      <c r="AG36" s="20" t="s">
        <v>159</v>
      </c>
      <c r="AS36" s="20" t="s">
        <v>7</v>
      </c>
      <c r="BC36" s="20" t="s">
        <v>156</v>
      </c>
    </row>
    <row r="37" spans="1:65"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65"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65" x14ac:dyDescent="0.3">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65" x14ac:dyDescent="0.3">
      <c r="A40">
        <f t="shared" ref="A40:A69" si="6">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7">F40-($O40/4)</f>
        <v>22604.313000000002</v>
      </c>
      <c r="X40" s="2"/>
      <c r="Y40" s="2">
        <f>H40-($O40/4)</f>
        <v>31053.712999999996</v>
      </c>
      <c r="Z40" s="2">
        <f>SUM(S40:Y40)</f>
        <v>110523.552</v>
      </c>
      <c r="AA40" s="2">
        <f>Z40-Z39</f>
        <v>10523.551999999996</v>
      </c>
      <c r="AB40" s="6">
        <f>(AA40/Z39)</f>
        <v>0.10523551999999996</v>
      </c>
      <c r="AC40" s="7">
        <f>AB40+1</f>
        <v>1.1052355199999999</v>
      </c>
      <c r="AD40" s="2">
        <f>Z40-(I40-O40)</f>
        <v>0</v>
      </c>
      <c r="AE40" s="2"/>
      <c r="AG40">
        <f>A40</f>
        <v>1988</v>
      </c>
      <c r="AH40" s="6">
        <f t="shared" si="5"/>
        <v>0.19989144938085229</v>
      </c>
      <c r="AI40" s="6">
        <f t="shared" si="5"/>
        <v>0.31461903251173112</v>
      </c>
      <c r="AJ40" s="7"/>
      <c r="AK40" s="7"/>
      <c r="AL40" s="6">
        <f>W40/$Z40</f>
        <v>0.20452032703400633</v>
      </c>
      <c r="AM40" s="7"/>
      <c r="AN40" s="6">
        <f>Y40/$Z40</f>
        <v>0.28096919107341028</v>
      </c>
      <c r="AO40" s="6">
        <f>SUM(AH40:AN40)</f>
        <v>1</v>
      </c>
      <c r="AP40" s="7">
        <f>SUM(AH40:AM40)</f>
        <v>0.71903080892658977</v>
      </c>
      <c r="AQ40" s="7">
        <f>AO40-(AP40+AN40)</f>
        <v>0</v>
      </c>
      <c r="AR40" s="24"/>
      <c r="AS40">
        <f>AG40</f>
        <v>1988</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1988</v>
      </c>
      <c r="BD40" s="2">
        <f t="shared" ref="BD40:BE50" si="9">$BK40*BD$39</f>
        <v>22104.7104</v>
      </c>
      <c r="BE40" s="2">
        <f t="shared" si="9"/>
        <v>33157.065599999994</v>
      </c>
      <c r="BF40" s="2"/>
      <c r="BG40" s="2"/>
      <c r="BH40" s="2">
        <f t="shared" ref="BH40:BH48" si="10">$BK40*BH$39</f>
        <v>22104.7104</v>
      </c>
      <c r="BI40" s="2"/>
      <c r="BJ40" s="2">
        <f t="shared" ref="BJ40:BJ50" si="11">$BK40*BJ$39</f>
        <v>33157.065599999994</v>
      </c>
      <c r="BK40" s="2">
        <f>Z40</f>
        <v>110523.552</v>
      </c>
      <c r="BL40" s="2">
        <f>SUM(BD40:BJ40)-Z40</f>
        <v>0</v>
      </c>
      <c r="BM40" s="2"/>
    </row>
    <row r="41" spans="1:65" x14ac:dyDescent="0.3">
      <c r="A41">
        <f t="shared" si="6"/>
        <v>1989</v>
      </c>
      <c r="B41" s="2">
        <f t="shared" ref="B41:B50" si="12">BD40*(1+(B5/100))</f>
        <v>29036.747581440002</v>
      </c>
      <c r="C41" s="2">
        <f t="shared" ref="C41:C50" si="13">BE40*(1+(C5/100))</f>
        <v>41146.592126975993</v>
      </c>
      <c r="D41" s="2"/>
      <c r="E41" s="2"/>
      <c r="F41" s="2">
        <f t="shared" ref="F41:F48" si="14">BH40*(1+(F5/100))</f>
        <v>27845.524737984004</v>
      </c>
      <c r="G41" s="2"/>
      <c r="H41" s="2">
        <f t="shared" ref="H41:H69" si="15">BJ40*(1+(H5/100))</f>
        <v>37679.689347839994</v>
      </c>
      <c r="I41" s="2">
        <f>SUM(B41:H41)</f>
        <v>135708.55379424</v>
      </c>
      <c r="J41" s="2">
        <f t="shared" ref="J41:J67" si="16">I41-I40</f>
        <v>20579.85379424</v>
      </c>
      <c r="K41" s="6">
        <f t="shared" ref="K41:K67" si="17">(J41/I40)</f>
        <v>0.1787552</v>
      </c>
      <c r="L41" s="7">
        <f t="shared" ref="L41:L67" si="18">K41+1</f>
        <v>1.1787551999999999</v>
      </c>
      <c r="N41">
        <f t="shared" ref="N41:N67" si="19">A41</f>
        <v>1989</v>
      </c>
      <c r="O41" s="2">
        <f t="shared" ref="O41:O69" si="20">O40*(1+O5)</f>
        <v>4816.9848080000002</v>
      </c>
      <c r="P41" s="2"/>
      <c r="Q41" s="2"/>
      <c r="R41">
        <f t="shared" ref="R41:R67" si="21">A41</f>
        <v>1989</v>
      </c>
      <c r="S41" s="2">
        <f t="shared" ref="S41:T49" si="22">B41-($O41/4)</f>
        <v>27832.501379440004</v>
      </c>
      <c r="T41" s="2">
        <f t="shared" si="22"/>
        <v>39942.345924975991</v>
      </c>
      <c r="U41" s="2"/>
      <c r="V41" s="2"/>
      <c r="W41" s="2">
        <f t="shared" si="7"/>
        <v>26641.278535984005</v>
      </c>
      <c r="X41" s="2"/>
      <c r="Y41" s="2">
        <f t="shared" ref="Y41:Y49" si="23">H41-($O41/4)</f>
        <v>36475.443145839992</v>
      </c>
      <c r="Z41" s="2">
        <f t="shared" ref="Z41:Z67" si="24">SUM(S41:Y41)</f>
        <v>130891.56898623999</v>
      </c>
      <c r="AA41" s="2">
        <f t="shared" ref="AA41:AA55" si="25">Z41-Z40</f>
        <v>20368.016986239993</v>
      </c>
      <c r="AB41" s="6">
        <f t="shared" ref="AB41:AB55" si="26">(AA41/Z40)</f>
        <v>0.1842866666666666</v>
      </c>
      <c r="AC41" s="7">
        <f t="shared" ref="AC41:AC67" si="27">AB41+1</f>
        <v>1.1842866666666665</v>
      </c>
      <c r="AD41" s="2">
        <f t="shared" ref="AD41:AD67" si="28">Z41-(I41-O41)</f>
        <v>0</v>
      </c>
      <c r="AE41" s="2"/>
      <c r="AG41">
        <f t="shared" ref="AG41:AG67" si="29">A41</f>
        <v>1989</v>
      </c>
      <c r="AH41" s="6">
        <f t="shared" si="5"/>
        <v>0.21263784669252381</v>
      </c>
      <c r="AI41" s="6">
        <f t="shared" si="5"/>
        <v>0.30515598700765012</v>
      </c>
      <c r="AJ41" s="7"/>
      <c r="AK41" s="7"/>
      <c r="AL41" s="6">
        <f t="shared" ref="AL41:AM56" si="30">W41/$Z41</f>
        <v>0.20353700962041854</v>
      </c>
      <c r="AM41" s="7"/>
      <c r="AN41" s="6">
        <f t="shared" ref="AN41:AN67" si="31">Y41/$Z41</f>
        <v>0.27866915667940756</v>
      </c>
      <c r="AO41" s="6">
        <f t="shared" ref="AO41:AO65" si="32">SUM(AH41:AN41)</f>
        <v>1</v>
      </c>
      <c r="AP41" s="7">
        <f t="shared" ref="AP41:AP65" si="33">SUM(AH41:AM41)</f>
        <v>0.7213308433205925</v>
      </c>
      <c r="AQ41" s="7">
        <f t="shared" ref="AQ41:AQ67" si="34">AO41-(AP41+AN41)</f>
        <v>0</v>
      </c>
      <c r="AR41" s="24"/>
      <c r="AS41">
        <f t="shared" ref="AS41:AS67" si="35">AG41</f>
        <v>1989</v>
      </c>
      <c r="AT41" s="1" t="b">
        <f t="shared" ref="AT41:AT67" si="36">AND((S41/$Z41)&gt;0.15,(S41/$Z41)&lt;0.25)</f>
        <v>1</v>
      </c>
      <c r="AU41" s="1" t="b">
        <f t="shared" ref="AU41:AU50" si="37">AND((T41/$Z41)&gt;0.25,(T41/$Z41)&lt;0.35)</f>
        <v>1</v>
      </c>
      <c r="AX41" s="1" t="b">
        <f t="shared" si="8"/>
        <v>1</v>
      </c>
      <c r="AZ41" s="1" t="b">
        <f t="shared" ref="AZ41:AZ67" si="38">AND((Y41/$Z41)&gt;0.25,(Y41/$Z41)&lt;0.35)</f>
        <v>1</v>
      </c>
      <c r="BA41" s="1" t="b">
        <f t="shared" ref="BA41:BA67" si="39">AND((Z41/$Z41)&gt;0.999,(Z41/$Z41)&lt;1.01)</f>
        <v>1</v>
      </c>
      <c r="BC41">
        <f t="shared" ref="BC41:BC67" si="40">AS41</f>
        <v>1989</v>
      </c>
      <c r="BD41" s="2">
        <f t="shared" si="9"/>
        <v>26178.313797248</v>
      </c>
      <c r="BE41" s="2">
        <f t="shared" si="9"/>
        <v>39267.470695871998</v>
      </c>
      <c r="BF41" s="2"/>
      <c r="BG41" s="2"/>
      <c r="BH41" s="2">
        <f t="shared" si="10"/>
        <v>26178.313797248</v>
      </c>
      <c r="BI41" s="2"/>
      <c r="BJ41" s="2">
        <f t="shared" si="11"/>
        <v>39267.470695871998</v>
      </c>
      <c r="BK41" s="2">
        <f t="shared" ref="BK41:BK67" si="41">Z41</f>
        <v>130891.56898623999</v>
      </c>
      <c r="BL41" s="2">
        <f t="shared" ref="BL41:BL67" si="42">SUM(BD41:BJ41)-Z41</f>
        <v>0</v>
      </c>
      <c r="BM41" s="2"/>
    </row>
    <row r="42" spans="1:65" x14ac:dyDescent="0.3">
      <c r="A42">
        <f t="shared" si="6"/>
        <v>1990</v>
      </c>
      <c r="B42" s="2">
        <f t="shared" si="12"/>
        <v>25309.193779179364</v>
      </c>
      <c r="C42" s="2">
        <f t="shared" si="13"/>
        <v>33752.354436636779</v>
      </c>
      <c r="D42" s="2"/>
      <c r="E42" s="2"/>
      <c r="F42" s="2">
        <f t="shared" si="14"/>
        <v>22968.852525705395</v>
      </c>
      <c r="G42" s="2"/>
      <c r="H42" s="2">
        <f t="shared" si="15"/>
        <v>42664.106911064926</v>
      </c>
      <c r="I42" s="2">
        <f t="shared" ref="I42:I64" si="43">SUM(B42:H42)</f>
        <v>124694.50765258647</v>
      </c>
      <c r="J42" s="2">
        <f t="shared" si="16"/>
        <v>-11014.046141653525</v>
      </c>
      <c r="K42" s="6">
        <f t="shared" si="17"/>
        <v>-8.1159557254975367E-2</v>
      </c>
      <c r="L42" s="7">
        <f t="shared" si="18"/>
        <v>0.91884044274502463</v>
      </c>
      <c r="N42">
        <f t="shared" si="19"/>
        <v>1990</v>
      </c>
      <c r="O42" s="2">
        <f t="shared" si="20"/>
        <v>5120.4548509039996</v>
      </c>
      <c r="P42" s="2"/>
      <c r="Q42" s="2"/>
      <c r="R42">
        <f t="shared" si="21"/>
        <v>1990</v>
      </c>
      <c r="S42" s="2">
        <f t="shared" si="22"/>
        <v>24029.080066453364</v>
      </c>
      <c r="T42" s="2">
        <f t="shared" si="22"/>
        <v>32472.240723910778</v>
      </c>
      <c r="U42" s="2"/>
      <c r="V42" s="2"/>
      <c r="W42" s="2">
        <f t="shared" si="7"/>
        <v>21688.738812979394</v>
      </c>
      <c r="X42" s="2"/>
      <c r="Y42" s="2">
        <f t="shared" si="23"/>
        <v>41383.993198338925</v>
      </c>
      <c r="Z42" s="2">
        <f t="shared" si="24"/>
        <v>119574.05280168247</v>
      </c>
      <c r="AA42" s="2">
        <f t="shared" si="25"/>
        <v>-11317.51618455752</v>
      </c>
      <c r="AB42" s="6">
        <f t="shared" si="26"/>
        <v>-8.646482177738489E-2</v>
      </c>
      <c r="AC42" s="7">
        <f t="shared" si="27"/>
        <v>0.9135351782226151</v>
      </c>
      <c r="AD42" s="2">
        <f t="shared" si="28"/>
        <v>0</v>
      </c>
      <c r="AE42" s="2"/>
      <c r="AG42">
        <f t="shared" si="29"/>
        <v>1990</v>
      </c>
      <c r="AH42" s="6">
        <f t="shared" si="5"/>
        <v>0.2009556379786373</v>
      </c>
      <c r="AI42" s="6">
        <f t="shared" si="5"/>
        <v>0.27156594564681241</v>
      </c>
      <c r="AJ42" s="7"/>
      <c r="AK42" s="7"/>
      <c r="AL42" s="6">
        <f t="shared" si="30"/>
        <v>0.18138332108681543</v>
      </c>
      <c r="AM42" s="7"/>
      <c r="AN42" s="6">
        <f t="shared" si="31"/>
        <v>0.3460950952877348</v>
      </c>
      <c r="AO42" s="6">
        <f t="shared" si="32"/>
        <v>1</v>
      </c>
      <c r="AP42" s="7">
        <f t="shared" si="33"/>
        <v>0.65390490471226514</v>
      </c>
      <c r="AQ42" s="7">
        <f t="shared" si="34"/>
        <v>0</v>
      </c>
      <c r="AR42" s="24"/>
      <c r="AS42">
        <f t="shared" si="35"/>
        <v>1990</v>
      </c>
      <c r="AT42" s="1" t="b">
        <f t="shared" si="36"/>
        <v>1</v>
      </c>
      <c r="AU42" s="1" t="b">
        <f t="shared" si="37"/>
        <v>1</v>
      </c>
      <c r="AX42" s="1" t="b">
        <f t="shared" si="8"/>
        <v>1</v>
      </c>
      <c r="AZ42" s="1" t="b">
        <f t="shared" si="38"/>
        <v>1</v>
      </c>
      <c r="BA42" s="1" t="b">
        <f t="shared" si="39"/>
        <v>1</v>
      </c>
      <c r="BC42">
        <f t="shared" si="40"/>
        <v>1990</v>
      </c>
      <c r="BD42" s="2">
        <f t="shared" si="9"/>
        <v>23914.810560336497</v>
      </c>
      <c r="BE42" s="2">
        <f t="shared" si="9"/>
        <v>35872.215840504738</v>
      </c>
      <c r="BF42" s="2"/>
      <c r="BG42" s="2"/>
      <c r="BH42" s="2">
        <f t="shared" si="10"/>
        <v>23914.810560336497</v>
      </c>
      <c r="BI42" s="2"/>
      <c r="BJ42" s="2">
        <f t="shared" si="11"/>
        <v>35872.215840504738</v>
      </c>
      <c r="BK42" s="2">
        <f t="shared" si="41"/>
        <v>119574.05280168247</v>
      </c>
      <c r="BL42" s="2">
        <f t="shared" si="42"/>
        <v>0</v>
      </c>
      <c r="BM42" s="2"/>
    </row>
    <row r="43" spans="1:65" x14ac:dyDescent="0.3">
      <c r="A43">
        <f t="shared" si="6"/>
        <v>1991</v>
      </c>
      <c r="B43" s="2">
        <f t="shared" si="12"/>
        <v>31141.866311670186</v>
      </c>
      <c r="C43" s="2">
        <f t="shared" si="13"/>
        <v>50884.738169755976</v>
      </c>
      <c r="D43" s="2"/>
      <c r="E43" s="2"/>
      <c r="F43" s="2">
        <f t="shared" si="14"/>
        <v>26295.769099723599</v>
      </c>
      <c r="G43" s="2"/>
      <c r="H43" s="2">
        <f t="shared" si="15"/>
        <v>41342.728756181714</v>
      </c>
      <c r="I43" s="2">
        <f t="shared" si="43"/>
        <v>149665.10233733148</v>
      </c>
      <c r="J43" s="2">
        <f t="shared" si="16"/>
        <v>24970.59468474501</v>
      </c>
      <c r="K43" s="6">
        <f t="shared" si="17"/>
        <v>0.2002541664009454</v>
      </c>
      <c r="L43" s="7">
        <f t="shared" si="18"/>
        <v>1.2002541664009454</v>
      </c>
      <c r="N43">
        <f t="shared" si="19"/>
        <v>1991</v>
      </c>
      <c r="O43" s="2">
        <f t="shared" si="20"/>
        <v>5274.0684964311195</v>
      </c>
      <c r="P43" s="2"/>
      <c r="Q43" s="2"/>
      <c r="R43">
        <f t="shared" si="21"/>
        <v>1991</v>
      </c>
      <c r="S43" s="2">
        <f t="shared" si="22"/>
        <v>29823.349187562406</v>
      </c>
      <c r="T43" s="2">
        <f t="shared" si="22"/>
        <v>49566.221045648199</v>
      </c>
      <c r="U43" s="2"/>
      <c r="V43" s="2"/>
      <c r="W43" s="2">
        <f t="shared" si="7"/>
        <v>24977.251975615818</v>
      </c>
      <c r="X43" s="2"/>
      <c r="Y43" s="2">
        <f t="shared" si="23"/>
        <v>40024.211632073937</v>
      </c>
      <c r="Z43" s="2">
        <f t="shared" si="24"/>
        <v>144391.03384090035</v>
      </c>
      <c r="AA43" s="2">
        <f t="shared" si="25"/>
        <v>24816.981039217877</v>
      </c>
      <c r="AB43" s="6">
        <f t="shared" si="26"/>
        <v>0.20754486828658106</v>
      </c>
      <c r="AC43" s="7">
        <f t="shared" si="27"/>
        <v>1.207544868286581</v>
      </c>
      <c r="AD43" s="2">
        <f t="shared" si="28"/>
        <v>0</v>
      </c>
      <c r="AE43" s="2"/>
      <c r="AG43">
        <f t="shared" si="29"/>
        <v>1991</v>
      </c>
      <c r="AH43" s="6">
        <f t="shared" si="5"/>
        <v>0.20654571405329611</v>
      </c>
      <c r="AI43" s="6">
        <f t="shared" si="5"/>
        <v>0.34327769340763609</v>
      </c>
      <c r="AJ43" s="7"/>
      <c r="AK43" s="7"/>
      <c r="AL43" s="6">
        <f t="shared" si="30"/>
        <v>0.17298340008519794</v>
      </c>
      <c r="AM43" s="7"/>
      <c r="AN43" s="6">
        <f t="shared" si="31"/>
        <v>0.27719319245386992</v>
      </c>
      <c r="AO43" s="6">
        <f t="shared" si="32"/>
        <v>1</v>
      </c>
      <c r="AP43" s="7">
        <f t="shared" si="33"/>
        <v>0.72280680754613014</v>
      </c>
      <c r="AQ43" s="7">
        <f t="shared" si="34"/>
        <v>0</v>
      </c>
      <c r="AR43" s="24"/>
      <c r="AS43">
        <f t="shared" si="35"/>
        <v>1991</v>
      </c>
      <c r="AT43" s="1" t="b">
        <f t="shared" si="36"/>
        <v>1</v>
      </c>
      <c r="AU43" s="1" t="b">
        <f t="shared" si="37"/>
        <v>1</v>
      </c>
      <c r="AX43" s="1" t="b">
        <f t="shared" si="8"/>
        <v>1</v>
      </c>
      <c r="AZ43" s="1" t="b">
        <f t="shared" si="38"/>
        <v>1</v>
      </c>
      <c r="BA43" s="1" t="b">
        <f t="shared" si="39"/>
        <v>1</v>
      </c>
      <c r="BC43">
        <f t="shared" si="40"/>
        <v>1991</v>
      </c>
      <c r="BD43" s="2">
        <f t="shared" si="9"/>
        <v>28878.206768180069</v>
      </c>
      <c r="BE43" s="2">
        <f t="shared" si="9"/>
        <v>43317.310152270104</v>
      </c>
      <c r="BF43" s="2"/>
      <c r="BG43" s="2"/>
      <c r="BH43" s="2">
        <f t="shared" si="10"/>
        <v>28878.206768180069</v>
      </c>
      <c r="BI43" s="2"/>
      <c r="BJ43" s="2">
        <f t="shared" si="11"/>
        <v>43317.310152270104</v>
      </c>
      <c r="BK43" s="2">
        <f t="shared" si="41"/>
        <v>144391.03384090035</v>
      </c>
      <c r="BL43" s="2">
        <f t="shared" si="42"/>
        <v>0</v>
      </c>
      <c r="BM43" s="2"/>
    </row>
    <row r="44" spans="1:65" x14ac:dyDescent="0.3">
      <c r="A44">
        <f t="shared" si="6"/>
        <v>1992</v>
      </c>
      <c r="B44" s="2">
        <f t="shared" si="12"/>
        <v>31020.969710379031</v>
      </c>
      <c r="C44" s="2">
        <f t="shared" si="13"/>
        <v>48717.246035852091</v>
      </c>
      <c r="D44" s="2"/>
      <c r="E44" s="2"/>
      <c r="F44" s="2">
        <f t="shared" si="14"/>
        <v>26359.738355927086</v>
      </c>
      <c r="G44" s="2"/>
      <c r="H44" s="2">
        <f t="shared" si="15"/>
        <v>46410.166097142188</v>
      </c>
      <c r="I44" s="2">
        <f t="shared" si="43"/>
        <v>152508.12019930038</v>
      </c>
      <c r="J44" s="2">
        <f t="shared" si="16"/>
        <v>2843.0178619688959</v>
      </c>
      <c r="K44" s="6">
        <f t="shared" si="17"/>
        <v>1.8995863548477675E-2</v>
      </c>
      <c r="L44" s="7">
        <f t="shared" si="18"/>
        <v>1.0189958635484777</v>
      </c>
      <c r="N44">
        <f t="shared" si="19"/>
        <v>1992</v>
      </c>
      <c r="O44" s="2">
        <f t="shared" si="20"/>
        <v>5432.290551324053</v>
      </c>
      <c r="P44" s="2"/>
      <c r="Q44" s="2"/>
      <c r="R44">
        <f t="shared" si="21"/>
        <v>1992</v>
      </c>
      <c r="S44" s="2">
        <f t="shared" si="22"/>
        <v>29662.897072548018</v>
      </c>
      <c r="T44" s="2">
        <f t="shared" si="22"/>
        <v>47359.173398021077</v>
      </c>
      <c r="U44" s="2"/>
      <c r="V44" s="2"/>
      <c r="W44" s="2">
        <f t="shared" si="7"/>
        <v>25001.665718096072</v>
      </c>
      <c r="X44" s="2"/>
      <c r="Y44" s="2">
        <f t="shared" si="23"/>
        <v>45052.093459311174</v>
      </c>
      <c r="Z44" s="2">
        <f t="shared" si="24"/>
        <v>147075.82964797635</v>
      </c>
      <c r="AA44" s="2">
        <f t="shared" si="25"/>
        <v>2684.7958070760069</v>
      </c>
      <c r="AB44" s="6">
        <f t="shared" si="26"/>
        <v>1.859392329051604E-2</v>
      </c>
      <c r="AC44" s="7">
        <f t="shared" si="27"/>
        <v>1.0185939232905161</v>
      </c>
      <c r="AD44" s="2">
        <f t="shared" si="28"/>
        <v>0</v>
      </c>
      <c r="AE44" s="2"/>
      <c r="AG44">
        <f t="shared" si="29"/>
        <v>1992</v>
      </c>
      <c r="AH44" s="6">
        <f t="shared" si="5"/>
        <v>0.20168437698801828</v>
      </c>
      <c r="AI44" s="38">
        <f t="shared" si="5"/>
        <v>0.32200514191471502</v>
      </c>
      <c r="AJ44" s="7"/>
      <c r="AK44" s="7"/>
      <c r="AL44" s="38">
        <f t="shared" si="30"/>
        <v>0.16999166877342906</v>
      </c>
      <c r="AM44" s="7"/>
      <c r="AN44" s="6">
        <f t="shared" si="31"/>
        <v>0.30631881232383756</v>
      </c>
      <c r="AO44" s="6">
        <f t="shared" si="32"/>
        <v>1</v>
      </c>
      <c r="AP44" s="7">
        <f t="shared" si="33"/>
        <v>0.69368118767616238</v>
      </c>
      <c r="AQ44" s="7">
        <f t="shared" si="34"/>
        <v>0</v>
      </c>
      <c r="AR44" s="24"/>
      <c r="AS44">
        <f t="shared" si="35"/>
        <v>1992</v>
      </c>
      <c r="AT44" s="1" t="b">
        <f t="shared" si="36"/>
        <v>1</v>
      </c>
      <c r="AU44" s="1" t="b">
        <f t="shared" si="37"/>
        <v>1</v>
      </c>
      <c r="AV44" s="1"/>
      <c r="AW44" s="1"/>
      <c r="AX44" s="1" t="b">
        <f t="shared" si="8"/>
        <v>1</v>
      </c>
      <c r="AY44" s="1"/>
      <c r="AZ44" s="1" t="b">
        <f t="shared" si="38"/>
        <v>1</v>
      </c>
      <c r="BA44" s="1" t="b">
        <f t="shared" si="39"/>
        <v>1</v>
      </c>
      <c r="BC44">
        <f t="shared" si="40"/>
        <v>1992</v>
      </c>
      <c r="BD44" s="2">
        <f t="shared" si="9"/>
        <v>29415.16592959527</v>
      </c>
      <c r="BE44" s="2">
        <f t="shared" si="9"/>
        <v>44122.748894392906</v>
      </c>
      <c r="BF44" s="2"/>
      <c r="BG44" s="2"/>
      <c r="BH44" s="2">
        <f t="shared" si="10"/>
        <v>29415.16592959527</v>
      </c>
      <c r="BI44" s="2"/>
      <c r="BJ44" s="2">
        <f t="shared" si="11"/>
        <v>44122.748894392906</v>
      </c>
      <c r="BK44" s="2">
        <f t="shared" si="41"/>
        <v>147075.82964797635</v>
      </c>
      <c r="BL44" s="2">
        <f t="shared" si="42"/>
        <v>0</v>
      </c>
      <c r="BM44" s="2"/>
    </row>
    <row r="45" spans="1:65" x14ac:dyDescent="0.3">
      <c r="A45">
        <f t="shared" si="6"/>
        <v>1993</v>
      </c>
      <c r="B45" s="2">
        <f t="shared" si="12"/>
        <v>32324.325840032241</v>
      </c>
      <c r="C45" s="2">
        <f t="shared" si="13"/>
        <v>50516.135209190441</v>
      </c>
      <c r="D45" s="2"/>
      <c r="E45" s="2"/>
      <c r="F45" s="2">
        <f t="shared" si="14"/>
        <v>38385.026628166052</v>
      </c>
      <c r="G45" s="2"/>
      <c r="H45" s="2">
        <f t="shared" si="15"/>
        <v>48393.830987370136</v>
      </c>
      <c r="I45" s="2">
        <f t="shared" si="43"/>
        <v>169619.31866475887</v>
      </c>
      <c r="J45" s="2">
        <f t="shared" si="16"/>
        <v>17111.198465458496</v>
      </c>
      <c r="K45" s="6">
        <f t="shared" si="17"/>
        <v>0.11219860583880564</v>
      </c>
      <c r="L45" s="7">
        <f t="shared" si="18"/>
        <v>1.1121986058388056</v>
      </c>
      <c r="N45">
        <f t="shared" si="19"/>
        <v>1993</v>
      </c>
      <c r="O45" s="2">
        <f t="shared" si="20"/>
        <v>5584.3946867611266</v>
      </c>
      <c r="P45" s="2"/>
      <c r="Q45" s="2"/>
      <c r="R45">
        <f t="shared" si="21"/>
        <v>1993</v>
      </c>
      <c r="S45" s="2">
        <f t="shared" si="22"/>
        <v>30928.22716834196</v>
      </c>
      <c r="T45" s="2">
        <f t="shared" si="22"/>
        <v>49120.036537500157</v>
      </c>
      <c r="U45" s="2"/>
      <c r="V45" s="2"/>
      <c r="W45" s="2">
        <f t="shared" si="7"/>
        <v>36988.927956475767</v>
      </c>
      <c r="X45" s="2"/>
      <c r="Y45" s="2">
        <f t="shared" si="23"/>
        <v>46997.732315679852</v>
      </c>
      <c r="Z45" s="2">
        <f t="shared" si="24"/>
        <v>164034.92397799774</v>
      </c>
      <c r="AA45" s="2">
        <f t="shared" si="25"/>
        <v>16959.094330021384</v>
      </c>
      <c r="AB45" s="6">
        <f t="shared" si="26"/>
        <v>0.11530850698318483</v>
      </c>
      <c r="AC45" s="7">
        <f t="shared" si="27"/>
        <v>1.1153085069831847</v>
      </c>
      <c r="AD45" s="2">
        <f t="shared" si="28"/>
        <v>0</v>
      </c>
      <c r="AE45" s="2"/>
      <c r="AG45">
        <f t="shared" si="29"/>
        <v>1993</v>
      </c>
      <c r="AH45" s="6">
        <f t="shared" si="5"/>
        <v>0.18854659982340355</v>
      </c>
      <c r="AI45" s="6">
        <f t="shared" si="5"/>
        <v>0.29944864999656234</v>
      </c>
      <c r="AJ45" s="7"/>
      <c r="AK45" s="7"/>
      <c r="AL45" s="6">
        <f t="shared" si="30"/>
        <v>0.22549422439722136</v>
      </c>
      <c r="AM45" s="7"/>
      <c r="AN45" s="6">
        <f t="shared" si="31"/>
        <v>0.28651052578281277</v>
      </c>
      <c r="AO45" s="6">
        <f t="shared" si="32"/>
        <v>1</v>
      </c>
      <c r="AP45" s="7">
        <f t="shared" si="33"/>
        <v>0.71348947421718723</v>
      </c>
      <c r="AQ45" s="7">
        <f t="shared" si="34"/>
        <v>0</v>
      </c>
      <c r="AR45" s="24"/>
      <c r="AS45">
        <f t="shared" si="35"/>
        <v>1993</v>
      </c>
      <c r="AT45" s="1" t="b">
        <f t="shared" si="36"/>
        <v>1</v>
      </c>
      <c r="AU45" s="1" t="b">
        <f t="shared" si="37"/>
        <v>1</v>
      </c>
      <c r="AV45" s="1"/>
      <c r="AW45" s="1"/>
      <c r="AX45" s="1" t="b">
        <f t="shared" si="8"/>
        <v>1</v>
      </c>
      <c r="AY45" s="1"/>
      <c r="AZ45" s="1" t="b">
        <f t="shared" si="38"/>
        <v>1</v>
      </c>
      <c r="BA45" s="1" t="b">
        <f t="shared" si="39"/>
        <v>1</v>
      </c>
      <c r="BC45">
        <f t="shared" si="40"/>
        <v>1993</v>
      </c>
      <c r="BD45" s="2">
        <f t="shared" si="9"/>
        <v>32806.98479559955</v>
      </c>
      <c r="BE45" s="2">
        <f t="shared" si="9"/>
        <v>49210.477193399318</v>
      </c>
      <c r="BF45" s="2"/>
      <c r="BG45" s="2"/>
      <c r="BH45" s="2">
        <f t="shared" si="10"/>
        <v>32806.98479559955</v>
      </c>
      <c r="BI45" s="2"/>
      <c r="BJ45" s="2">
        <f t="shared" si="11"/>
        <v>49210.477193399318</v>
      </c>
      <c r="BK45" s="2">
        <f t="shared" si="41"/>
        <v>164034.92397799774</v>
      </c>
      <c r="BL45" s="2">
        <f t="shared" si="42"/>
        <v>0</v>
      </c>
      <c r="BM45" s="2"/>
    </row>
    <row r="46" spans="1:65" x14ac:dyDescent="0.3">
      <c r="A46">
        <f t="shared" si="6"/>
        <v>1994</v>
      </c>
      <c r="B46" s="2">
        <f t="shared" si="12"/>
        <v>33194.107216187629</v>
      </c>
      <c r="C46" s="2">
        <f t="shared" si="13"/>
        <v>48342.404375707752</v>
      </c>
      <c r="D46" s="2"/>
      <c r="E46" s="2"/>
      <c r="F46" s="2">
        <f t="shared" si="14"/>
        <v>34530.991846608311</v>
      </c>
      <c r="G46" s="2"/>
      <c r="H46" s="2">
        <f t="shared" si="15"/>
        <v>47901.478500054895</v>
      </c>
      <c r="I46" s="2">
        <f t="shared" si="43"/>
        <v>163968.98193855857</v>
      </c>
      <c r="J46" s="2">
        <f t="shared" si="16"/>
        <v>-5650.3367262003012</v>
      </c>
      <c r="K46" s="6">
        <f t="shared" si="17"/>
        <v>-3.3311870196624301E-2</v>
      </c>
      <c r="L46" s="7">
        <f t="shared" si="18"/>
        <v>0.96668812980337571</v>
      </c>
      <c r="N46">
        <f t="shared" si="19"/>
        <v>1994</v>
      </c>
      <c r="O46" s="2">
        <f t="shared" si="20"/>
        <v>5729.5889486169162</v>
      </c>
      <c r="P46" s="2"/>
      <c r="Q46" s="2"/>
      <c r="R46">
        <f t="shared" si="21"/>
        <v>1994</v>
      </c>
      <c r="S46" s="2">
        <f t="shared" si="22"/>
        <v>31761.7099790334</v>
      </c>
      <c r="T46" s="2">
        <f t="shared" si="22"/>
        <v>46910.007138553527</v>
      </c>
      <c r="U46" s="2"/>
      <c r="V46" s="2"/>
      <c r="W46" s="2">
        <f t="shared" si="7"/>
        <v>33098.594609454085</v>
      </c>
      <c r="X46" s="2"/>
      <c r="Y46" s="2">
        <f t="shared" si="23"/>
        <v>46469.081262900669</v>
      </c>
      <c r="Z46" s="2">
        <f t="shared" si="24"/>
        <v>158239.3929899417</v>
      </c>
      <c r="AA46" s="2">
        <f t="shared" si="25"/>
        <v>-5795.530988056038</v>
      </c>
      <c r="AB46" s="6">
        <f t="shared" si="26"/>
        <v>-3.5331079793918772E-2</v>
      </c>
      <c r="AC46" s="7">
        <f t="shared" si="27"/>
        <v>0.96466892020608119</v>
      </c>
      <c r="AD46" s="2">
        <f t="shared" si="28"/>
        <v>0</v>
      </c>
      <c r="AE46" s="2"/>
      <c r="AG46">
        <f t="shared" si="29"/>
        <v>1994</v>
      </c>
      <c r="AH46" s="6">
        <f t="shared" si="5"/>
        <v>0.2007193618409058</v>
      </c>
      <c r="AI46" s="6">
        <f t="shared" si="5"/>
        <v>0.29644961505593809</v>
      </c>
      <c r="AJ46" s="7"/>
      <c r="AK46" s="7"/>
      <c r="AL46" s="6">
        <f t="shared" si="30"/>
        <v>0.20916785627178158</v>
      </c>
      <c r="AM46" s="7"/>
      <c r="AN46" s="6">
        <f t="shared" si="31"/>
        <v>0.29366316683137444</v>
      </c>
      <c r="AO46" s="6">
        <f t="shared" si="32"/>
        <v>1</v>
      </c>
      <c r="AP46" s="7">
        <f t="shared" si="33"/>
        <v>0.7063368331686255</v>
      </c>
      <c r="AQ46" s="7">
        <f t="shared" si="34"/>
        <v>0</v>
      </c>
      <c r="AR46" s="24"/>
      <c r="AS46">
        <f t="shared" si="35"/>
        <v>1994</v>
      </c>
      <c r="AT46" s="1" t="b">
        <f t="shared" si="36"/>
        <v>1</v>
      </c>
      <c r="AU46" s="1" t="b">
        <f t="shared" si="37"/>
        <v>1</v>
      </c>
      <c r="AV46" s="1"/>
      <c r="AW46" s="1"/>
      <c r="AX46" s="1" t="b">
        <f t="shared" si="8"/>
        <v>1</v>
      </c>
      <c r="AY46" s="1"/>
      <c r="AZ46" s="1" t="b">
        <f t="shared" si="38"/>
        <v>1</v>
      </c>
      <c r="BA46" s="1" t="b">
        <f t="shared" si="39"/>
        <v>1</v>
      </c>
      <c r="BC46">
        <f t="shared" si="40"/>
        <v>1994</v>
      </c>
      <c r="BD46" s="2">
        <f t="shared" si="9"/>
        <v>31647.87859798834</v>
      </c>
      <c r="BE46" s="2">
        <f t="shared" si="9"/>
        <v>47471.817896982509</v>
      </c>
      <c r="BF46" s="2"/>
      <c r="BG46" s="2"/>
      <c r="BH46" s="2">
        <f t="shared" si="10"/>
        <v>31647.87859798834</v>
      </c>
      <c r="BI46" s="2"/>
      <c r="BJ46" s="2">
        <f t="shared" si="11"/>
        <v>47471.817896982509</v>
      </c>
      <c r="BK46" s="2">
        <f t="shared" si="41"/>
        <v>158239.3929899417</v>
      </c>
      <c r="BL46" s="2">
        <f t="shared" si="42"/>
        <v>0</v>
      </c>
      <c r="BM46" s="2"/>
    </row>
    <row r="47" spans="1:65" x14ac:dyDescent="0.3">
      <c r="A47">
        <f t="shared" si="6"/>
        <v>1995</v>
      </c>
      <c r="B47" s="2">
        <f t="shared" si="12"/>
        <v>43500.009132934974</v>
      </c>
      <c r="C47" s="2">
        <f t="shared" si="13"/>
        <v>63515.868191625683</v>
      </c>
      <c r="D47" s="2"/>
      <c r="E47" s="2"/>
      <c r="F47" s="2">
        <f t="shared" si="14"/>
        <v>34700.632967550293</v>
      </c>
      <c r="G47" s="2"/>
      <c r="H47" s="2">
        <f t="shared" si="15"/>
        <v>56102.194390653931</v>
      </c>
      <c r="I47" s="2">
        <f t="shared" si="43"/>
        <v>197818.70468276489</v>
      </c>
      <c r="J47" s="2">
        <f t="shared" si="16"/>
        <v>33849.722744206316</v>
      </c>
      <c r="K47" s="6">
        <f t="shared" si="17"/>
        <v>0.20643979333170631</v>
      </c>
      <c r="L47" s="7">
        <f t="shared" si="18"/>
        <v>1.2064397933317064</v>
      </c>
      <c r="N47">
        <f t="shared" si="19"/>
        <v>1995</v>
      </c>
      <c r="O47" s="2">
        <f t="shared" si="20"/>
        <v>5872.828672332339</v>
      </c>
      <c r="P47" s="2"/>
      <c r="Q47" s="2"/>
      <c r="R47">
        <f t="shared" si="21"/>
        <v>1995</v>
      </c>
      <c r="S47" s="2">
        <f t="shared" si="22"/>
        <v>42031.801964851889</v>
      </c>
      <c r="T47" s="2">
        <f t="shared" si="22"/>
        <v>62047.661023542598</v>
      </c>
      <c r="U47" s="2"/>
      <c r="V47" s="2"/>
      <c r="W47" s="2">
        <f t="shared" si="7"/>
        <v>33232.425799467208</v>
      </c>
      <c r="X47" s="2"/>
      <c r="Y47" s="2">
        <f t="shared" si="23"/>
        <v>54633.987222570846</v>
      </c>
      <c r="Z47" s="2">
        <f t="shared" si="24"/>
        <v>191945.87601043252</v>
      </c>
      <c r="AA47" s="2">
        <f t="shared" si="25"/>
        <v>33706.483020490821</v>
      </c>
      <c r="AB47" s="6">
        <f t="shared" si="26"/>
        <v>0.21300943073406087</v>
      </c>
      <c r="AC47" s="7">
        <f t="shared" si="27"/>
        <v>1.2130094307340609</v>
      </c>
      <c r="AD47" s="2">
        <f t="shared" si="28"/>
        <v>0</v>
      </c>
      <c r="AE47" s="2"/>
      <c r="AG47">
        <f t="shared" si="29"/>
        <v>1995</v>
      </c>
      <c r="AH47" s="6">
        <f t="shared" si="5"/>
        <v>0.2189773640282191</v>
      </c>
      <c r="AI47" s="6">
        <f t="shared" si="5"/>
        <v>0.32325602567345713</v>
      </c>
      <c r="AJ47" s="7"/>
      <c r="AK47" s="7"/>
      <c r="AL47" s="6">
        <f t="shared" si="30"/>
        <v>0.17313435688329651</v>
      </c>
      <c r="AM47" s="7"/>
      <c r="AN47" s="6">
        <f t="shared" si="31"/>
        <v>0.28463225341502735</v>
      </c>
      <c r="AO47" s="6">
        <f t="shared" si="32"/>
        <v>1</v>
      </c>
      <c r="AP47" s="7">
        <f t="shared" si="33"/>
        <v>0.71536774658497271</v>
      </c>
      <c r="AQ47" s="7">
        <f t="shared" si="34"/>
        <v>0</v>
      </c>
      <c r="AR47" s="24"/>
      <c r="AS47">
        <f t="shared" si="35"/>
        <v>1995</v>
      </c>
      <c r="AT47" s="1" t="b">
        <f t="shared" si="36"/>
        <v>1</v>
      </c>
      <c r="AU47" s="1" t="b">
        <f t="shared" si="37"/>
        <v>1</v>
      </c>
      <c r="AV47" s="1"/>
      <c r="AW47" s="1"/>
      <c r="AX47" s="1" t="b">
        <f t="shared" si="8"/>
        <v>1</v>
      </c>
      <c r="AY47" s="1"/>
      <c r="AZ47" s="1" t="b">
        <f t="shared" si="38"/>
        <v>1</v>
      </c>
      <c r="BA47" s="1" t="b">
        <f t="shared" si="39"/>
        <v>1</v>
      </c>
      <c r="BC47">
        <f t="shared" si="40"/>
        <v>1995</v>
      </c>
      <c r="BD47" s="2">
        <f t="shared" si="9"/>
        <v>38389.175202086502</v>
      </c>
      <c r="BE47" s="2">
        <f t="shared" si="9"/>
        <v>57583.762803129757</v>
      </c>
      <c r="BF47" s="2"/>
      <c r="BG47" s="2"/>
      <c r="BH47" s="2">
        <f t="shared" si="10"/>
        <v>38389.175202086502</v>
      </c>
      <c r="BI47" s="2"/>
      <c r="BJ47" s="2">
        <f t="shared" si="11"/>
        <v>57583.762803129757</v>
      </c>
      <c r="BK47" s="2">
        <f t="shared" si="41"/>
        <v>191945.87601043252</v>
      </c>
      <c r="BL47" s="2">
        <f t="shared" si="42"/>
        <v>0</v>
      </c>
      <c r="BM47" s="2"/>
    </row>
    <row r="48" spans="1:65" x14ac:dyDescent="0.3">
      <c r="A48">
        <f t="shared" si="6"/>
        <v>1996</v>
      </c>
      <c r="B48" s="2">
        <f t="shared" si="12"/>
        <v>47172.618488323897</v>
      </c>
      <c r="C48" s="2">
        <f t="shared" si="13"/>
        <v>67745.569424998059</v>
      </c>
      <c r="D48" s="2"/>
      <c r="E48" s="2"/>
      <c r="F48" s="2">
        <f t="shared" si="14"/>
        <v>42312.165015987724</v>
      </c>
      <c r="G48" s="2"/>
      <c r="H48" s="2">
        <f t="shared" si="15"/>
        <v>59645.261511481804</v>
      </c>
      <c r="I48" s="2">
        <f t="shared" si="43"/>
        <v>216875.61444079148</v>
      </c>
      <c r="J48" s="2">
        <f t="shared" si="16"/>
        <v>19056.909758026595</v>
      </c>
      <c r="K48" s="6">
        <f t="shared" si="17"/>
        <v>9.6335226684390193E-2</v>
      </c>
      <c r="L48" s="7">
        <f t="shared" si="18"/>
        <v>1.0963352266843902</v>
      </c>
      <c r="N48">
        <f t="shared" si="19"/>
        <v>1996</v>
      </c>
      <c r="O48" s="2">
        <f t="shared" si="20"/>
        <v>6072.5048471916389</v>
      </c>
      <c r="P48" s="2"/>
      <c r="Q48" s="2"/>
      <c r="R48">
        <f t="shared" si="21"/>
        <v>1996</v>
      </c>
      <c r="S48" s="2">
        <f t="shared" si="22"/>
        <v>45654.492276525983</v>
      </c>
      <c r="T48" s="2">
        <f t="shared" si="22"/>
        <v>66227.443213200153</v>
      </c>
      <c r="U48" s="2"/>
      <c r="V48" s="2"/>
      <c r="W48" s="2">
        <f t="shared" si="7"/>
        <v>40794.038804189811</v>
      </c>
      <c r="X48" s="2"/>
      <c r="Y48" s="2">
        <f t="shared" si="23"/>
        <v>58127.13529968389</v>
      </c>
      <c r="Z48" s="2">
        <f t="shared" si="24"/>
        <v>210803.10959359986</v>
      </c>
      <c r="AA48" s="2">
        <f t="shared" si="25"/>
        <v>18857.233583167341</v>
      </c>
      <c r="AB48" s="6">
        <f t="shared" si="26"/>
        <v>9.8242452378307019E-2</v>
      </c>
      <c r="AC48" s="7">
        <f t="shared" si="27"/>
        <v>1.098242452378307</v>
      </c>
      <c r="AD48" s="2">
        <f t="shared" si="28"/>
        <v>0</v>
      </c>
      <c r="AE48" s="2"/>
      <c r="AG48">
        <f t="shared" si="29"/>
        <v>1996</v>
      </c>
      <c r="AH48" s="6">
        <f t="shared" si="5"/>
        <v>0.21657409306979258</v>
      </c>
      <c r="AI48" s="6">
        <f t="shared" si="5"/>
        <v>0.31416729734621934</v>
      </c>
      <c r="AJ48" s="7"/>
      <c r="AK48" s="7"/>
      <c r="AL48" s="6">
        <f t="shared" si="30"/>
        <v>0.19351725353025034</v>
      </c>
      <c r="AM48" s="6"/>
      <c r="AN48" s="38">
        <f t="shared" si="31"/>
        <v>0.27574135605373762</v>
      </c>
      <c r="AO48" s="6">
        <f t="shared" si="32"/>
        <v>0.99999999999999978</v>
      </c>
      <c r="AP48" s="7">
        <f t="shared" si="33"/>
        <v>0.72425864394626216</v>
      </c>
      <c r="AQ48" s="7">
        <f t="shared" si="34"/>
        <v>0</v>
      </c>
      <c r="AR48" s="24"/>
      <c r="AS48">
        <f t="shared" si="35"/>
        <v>1996</v>
      </c>
      <c r="AT48" s="1" t="b">
        <f t="shared" si="36"/>
        <v>1</v>
      </c>
      <c r="AU48" s="1" t="b">
        <f t="shared" si="37"/>
        <v>1</v>
      </c>
      <c r="AV48" s="1"/>
      <c r="AW48" s="1"/>
      <c r="AX48" s="1" t="b">
        <f t="shared" si="8"/>
        <v>1</v>
      </c>
      <c r="AY48" s="1"/>
      <c r="AZ48" s="1" t="b">
        <f t="shared" si="38"/>
        <v>1</v>
      </c>
      <c r="BA48" s="1" t="b">
        <f t="shared" si="39"/>
        <v>1</v>
      </c>
      <c r="BC48">
        <f t="shared" si="40"/>
        <v>1996</v>
      </c>
      <c r="BD48" s="2">
        <f t="shared" si="9"/>
        <v>42160.621918719975</v>
      </c>
      <c r="BE48" s="2">
        <f t="shared" si="9"/>
        <v>63240.932878079955</v>
      </c>
      <c r="BF48" s="2"/>
      <c r="BG48" s="2"/>
      <c r="BH48" s="2">
        <f t="shared" si="10"/>
        <v>42160.621918719975</v>
      </c>
      <c r="BI48" s="2"/>
      <c r="BJ48" s="2">
        <f t="shared" si="11"/>
        <v>63240.932878079955</v>
      </c>
      <c r="BK48" s="2">
        <f t="shared" si="41"/>
        <v>210803.10959359986</v>
      </c>
      <c r="BL48" s="2">
        <f t="shared" si="42"/>
        <v>0</v>
      </c>
      <c r="BM48" s="2"/>
    </row>
    <row r="49" spans="1:65" x14ac:dyDescent="0.3">
      <c r="A49">
        <f t="shared" si="6"/>
        <v>1997</v>
      </c>
      <c r="B49" s="2">
        <f t="shared" si="12"/>
        <v>56153.732333543136</v>
      </c>
      <c r="C49" s="2">
        <f t="shared" si="13"/>
        <v>80118.040635253143</v>
      </c>
      <c r="D49" s="2"/>
      <c r="E49" s="2"/>
      <c r="F49" s="2"/>
      <c r="G49" s="2">
        <f>BH48*(1+(G13/100))</f>
        <v>41833.877098849895</v>
      </c>
      <c r="H49" s="2">
        <f t="shared" si="15"/>
        <v>69210.876941770708</v>
      </c>
      <c r="I49" s="2">
        <f t="shared" si="43"/>
        <v>247316.5270094169</v>
      </c>
      <c r="J49" s="2">
        <f t="shared" si="16"/>
        <v>30440.912568625412</v>
      </c>
      <c r="K49" s="6">
        <f t="shared" si="17"/>
        <v>0.14036115884728012</v>
      </c>
      <c r="L49" s="7">
        <f t="shared" si="18"/>
        <v>1.1403611588472802</v>
      </c>
      <c r="N49">
        <f t="shared" si="19"/>
        <v>1997</v>
      </c>
      <c r="O49" s="2">
        <f t="shared" si="20"/>
        <v>6175.7374295938962</v>
      </c>
      <c r="P49" s="2"/>
      <c r="Q49" s="2"/>
      <c r="R49">
        <f t="shared" si="21"/>
        <v>1997</v>
      </c>
      <c r="S49" s="2">
        <f t="shared" si="22"/>
        <v>54609.797976144662</v>
      </c>
      <c r="T49" s="2">
        <f t="shared" si="22"/>
        <v>78574.106277854662</v>
      </c>
      <c r="U49" s="2"/>
      <c r="V49" s="2"/>
      <c r="W49" s="2"/>
      <c r="X49" s="2">
        <f>G49-($O49/4)</f>
        <v>40289.942741451421</v>
      </c>
      <c r="Y49" s="2">
        <f t="shared" si="23"/>
        <v>67666.942584372227</v>
      </c>
      <c r="Z49" s="2">
        <f t="shared" si="24"/>
        <v>241140.78957982297</v>
      </c>
      <c r="AA49" s="2">
        <f t="shared" si="25"/>
        <v>30337.679986223113</v>
      </c>
      <c r="AB49" s="6">
        <f t="shared" si="26"/>
        <v>0.14391476503695838</v>
      </c>
      <c r="AC49" s="7">
        <f t="shared" si="27"/>
        <v>1.1439147650369583</v>
      </c>
      <c r="AD49" s="2">
        <f t="shared" si="28"/>
        <v>0</v>
      </c>
      <c r="AE49" s="2"/>
      <c r="AG49">
        <f t="shared" si="29"/>
        <v>1997</v>
      </c>
      <c r="AH49" s="6">
        <f t="shared" si="5"/>
        <v>0.2264643740749949</v>
      </c>
      <c r="AI49" s="6">
        <f t="shared" si="5"/>
        <v>0.32584328190500877</v>
      </c>
      <c r="AJ49" s="7"/>
      <c r="AK49" s="7"/>
      <c r="AL49" s="6"/>
      <c r="AM49" s="6">
        <f t="shared" si="30"/>
        <v>0.16708057899144663</v>
      </c>
      <c r="AN49" s="6">
        <f t="shared" si="31"/>
        <v>0.28061176502854968</v>
      </c>
      <c r="AO49" s="6">
        <f t="shared" si="32"/>
        <v>0.99999999999999989</v>
      </c>
      <c r="AP49" s="7">
        <f t="shared" si="33"/>
        <v>0.71938823497145021</v>
      </c>
      <c r="AQ49" s="7">
        <f t="shared" si="34"/>
        <v>0</v>
      </c>
      <c r="AR49" s="24"/>
      <c r="AS49">
        <f t="shared" si="35"/>
        <v>1997</v>
      </c>
      <c r="AT49" s="1" t="b">
        <f t="shared" si="36"/>
        <v>1</v>
      </c>
      <c r="AU49" s="1" t="b">
        <f t="shared" si="37"/>
        <v>1</v>
      </c>
      <c r="AV49" s="1"/>
      <c r="AW49" s="1"/>
      <c r="AX49" s="1"/>
      <c r="AY49" s="1" t="b">
        <f t="shared" ref="AY49:AY67" si="44">AND((X49/$Z49)&gt;0.15,(X49/$Z49)&lt;0.25)</f>
        <v>1</v>
      </c>
      <c r="AZ49" s="1" t="b">
        <f t="shared" si="38"/>
        <v>1</v>
      </c>
      <c r="BA49" s="1" t="b">
        <f t="shared" si="39"/>
        <v>1</v>
      </c>
      <c r="BC49">
        <f t="shared" si="40"/>
        <v>1997</v>
      </c>
      <c r="BD49" s="2">
        <f t="shared" si="9"/>
        <v>48228.157915964599</v>
      </c>
      <c r="BE49" s="2">
        <f t="shared" si="9"/>
        <v>72342.236873946895</v>
      </c>
      <c r="BF49" s="2"/>
      <c r="BG49" s="2"/>
      <c r="BH49" s="2"/>
      <c r="BI49" s="2">
        <f>$BK49*BI$39</f>
        <v>48228.157915964599</v>
      </c>
      <c r="BJ49" s="2">
        <f t="shared" si="11"/>
        <v>72342.236873946895</v>
      </c>
      <c r="BK49" s="2">
        <f t="shared" si="41"/>
        <v>241140.78957982297</v>
      </c>
      <c r="BL49" s="2">
        <f t="shared" si="42"/>
        <v>0</v>
      </c>
      <c r="BM49" s="2"/>
    </row>
    <row r="50" spans="1:65" x14ac:dyDescent="0.3">
      <c r="A50">
        <f t="shared" si="6"/>
        <v>1998</v>
      </c>
      <c r="B50" s="2">
        <f t="shared" si="12"/>
        <v>62050.347974680051</v>
      </c>
      <c r="C50" s="2">
        <f t="shared" si="13"/>
        <v>78384.983920027691</v>
      </c>
      <c r="D50" s="2"/>
      <c r="E50" s="2"/>
      <c r="F50" s="2"/>
      <c r="G50" s="2">
        <f t="shared" ref="G50:G69" si="45">BI49*(1+(G14/100))</f>
        <v>55753.19739559255</v>
      </c>
      <c r="H50" s="2">
        <f t="shared" si="15"/>
        <v>78549.200797731552</v>
      </c>
      <c r="I50" s="2">
        <f t="shared" si="43"/>
        <v>274737.73008803185</v>
      </c>
      <c r="J50" s="2">
        <f t="shared" si="16"/>
        <v>27421.203078614955</v>
      </c>
      <c r="K50" s="6">
        <f t="shared" si="17"/>
        <v>0.110874931854315</v>
      </c>
      <c r="L50" s="7">
        <f t="shared" si="18"/>
        <v>1.110874931854315</v>
      </c>
      <c r="N50">
        <f t="shared" si="19"/>
        <v>1998</v>
      </c>
      <c r="O50" s="2">
        <f t="shared" si="20"/>
        <v>6274.5492284673983</v>
      </c>
      <c r="P50" s="2"/>
      <c r="Q50" s="2"/>
      <c r="R50">
        <f t="shared" si="21"/>
        <v>1998</v>
      </c>
      <c r="S50" s="2">
        <f>B50-($O50/4)</f>
        <v>60481.710667563202</v>
      </c>
      <c r="T50" s="2">
        <f>C50-($O50/4)</f>
        <v>76816.346612910842</v>
      </c>
      <c r="U50" s="2"/>
      <c r="V50" s="2"/>
      <c r="W50" s="2"/>
      <c r="X50" s="2">
        <f>G50-($O50/4)</f>
        <v>54184.5600884757</v>
      </c>
      <c r="Y50" s="2">
        <f>H50-($O50/4)</f>
        <v>76980.563490614702</v>
      </c>
      <c r="Z50" s="2">
        <f t="shared" si="24"/>
        <v>268463.18085956445</v>
      </c>
      <c r="AA50" s="2">
        <f t="shared" si="25"/>
        <v>27322.391279741481</v>
      </c>
      <c r="AB50" s="6">
        <f t="shared" si="26"/>
        <v>0.1133047267836749</v>
      </c>
      <c r="AC50" s="7">
        <f t="shared" si="27"/>
        <v>1.1133047267836749</v>
      </c>
      <c r="AD50" s="2">
        <f t="shared" si="28"/>
        <v>0</v>
      </c>
      <c r="AE50" s="2"/>
      <c r="AG50">
        <f t="shared" si="29"/>
        <v>1998</v>
      </c>
      <c r="AH50" s="38">
        <f t="shared" si="5"/>
        <v>0.22528866146155713</v>
      </c>
      <c r="AI50" s="6">
        <f t="shared" si="5"/>
        <v>0.28613363801680564</v>
      </c>
      <c r="AJ50" s="7"/>
      <c r="AK50" s="7"/>
      <c r="AL50" s="7"/>
      <c r="AM50" s="6">
        <f t="shared" si="30"/>
        <v>0.20183237014099203</v>
      </c>
      <c r="AN50" s="6">
        <f t="shared" si="31"/>
        <v>0.28674533038064515</v>
      </c>
      <c r="AO50" s="6">
        <f t="shared" si="32"/>
        <v>1</v>
      </c>
      <c r="AP50" s="7">
        <f t="shared" si="33"/>
        <v>0.71325466961935491</v>
      </c>
      <c r="AQ50" s="7">
        <f t="shared" si="34"/>
        <v>0</v>
      </c>
      <c r="AR50" s="24"/>
      <c r="AS50">
        <f t="shared" si="35"/>
        <v>1998</v>
      </c>
      <c r="AT50" s="1" t="b">
        <f t="shared" si="36"/>
        <v>1</v>
      </c>
      <c r="AU50" s="1" t="b">
        <f t="shared" si="37"/>
        <v>1</v>
      </c>
      <c r="AV50" s="1"/>
      <c r="AW50" s="1"/>
      <c r="AX50" s="1"/>
      <c r="AY50" s="1" t="b">
        <f t="shared" si="44"/>
        <v>1</v>
      </c>
      <c r="AZ50" s="1" t="b">
        <f t="shared" si="38"/>
        <v>1</v>
      </c>
      <c r="BA50" s="1" t="b">
        <f t="shared" si="39"/>
        <v>1</v>
      </c>
      <c r="BC50">
        <f t="shared" si="40"/>
        <v>1998</v>
      </c>
      <c r="BD50" s="2">
        <f t="shared" si="9"/>
        <v>53692.636171912891</v>
      </c>
      <c r="BE50" s="2">
        <f t="shared" si="9"/>
        <v>80538.954257869336</v>
      </c>
      <c r="BF50" s="2"/>
      <c r="BG50" s="2"/>
      <c r="BH50" s="2"/>
      <c r="BI50" s="2">
        <f>$BK50*BI$39</f>
        <v>53692.636171912891</v>
      </c>
      <c r="BJ50" s="2">
        <f t="shared" si="11"/>
        <v>80538.954257869336</v>
      </c>
      <c r="BK50" s="2">
        <f t="shared" si="41"/>
        <v>268463.18085956445</v>
      </c>
      <c r="BL50" s="2">
        <f t="shared" si="42"/>
        <v>0</v>
      </c>
      <c r="BM50" s="2"/>
    </row>
    <row r="51" spans="1:65" x14ac:dyDescent="0.3">
      <c r="A51">
        <f t="shared" si="6"/>
        <v>1999</v>
      </c>
      <c r="B51" s="2">
        <f t="shared" ref="B51:B69" si="46">BD50*(1+(B15/100))</f>
        <v>65005.674613334944</v>
      </c>
      <c r="C51" s="2"/>
      <c r="D51" s="2">
        <f>($BE50*0.67)*(1+(D15/100))</f>
        <v>62227.400162623664</v>
      </c>
      <c r="E51" s="2">
        <f>($BE50*0.33)*(1+(E15/100))</f>
        <v>32726.110080292947</v>
      </c>
      <c r="F51" s="2"/>
      <c r="G51" s="2">
        <f t="shared" si="45"/>
        <v>69756.935988187513</v>
      </c>
      <c r="H51" s="2">
        <f t="shared" si="15"/>
        <v>79926.858205509532</v>
      </c>
      <c r="I51" s="2">
        <f t="shared" si="43"/>
        <v>309642.97904994863</v>
      </c>
      <c r="J51" s="2">
        <f t="shared" si="16"/>
        <v>34905.248961916775</v>
      </c>
      <c r="K51" s="6">
        <f t="shared" si="17"/>
        <v>0.12704934611905103</v>
      </c>
      <c r="L51" s="7">
        <f t="shared" si="18"/>
        <v>1.1270493461190509</v>
      </c>
      <c r="N51">
        <f t="shared" si="19"/>
        <v>1999</v>
      </c>
      <c r="O51" s="2">
        <f t="shared" si="20"/>
        <v>6443.9620576360176</v>
      </c>
      <c r="P51" s="2"/>
      <c r="Q51" s="2"/>
      <c r="R51">
        <f t="shared" si="21"/>
        <v>1999</v>
      </c>
      <c r="S51" s="2">
        <f>B51-($O51/5)</f>
        <v>63716.882201807741</v>
      </c>
      <c r="T51" s="2"/>
      <c r="U51" s="2">
        <f>D51-($O51/5)</f>
        <v>60938.607751096461</v>
      </c>
      <c r="V51" s="2">
        <f>E51-($O51/5)</f>
        <v>31437.317668765743</v>
      </c>
      <c r="W51" s="2"/>
      <c r="X51" s="2">
        <f>G51-($O51/5)</f>
        <v>68468.14357666031</v>
      </c>
      <c r="Y51" s="2">
        <f>H51-($O51/5)</f>
        <v>78638.065793982329</v>
      </c>
      <c r="Z51" s="2">
        <f t="shared" si="24"/>
        <v>303199.01699231262</v>
      </c>
      <c r="AA51" s="2">
        <f t="shared" si="25"/>
        <v>34735.836132748169</v>
      </c>
      <c r="AB51" s="6">
        <f t="shared" si="26"/>
        <v>0.12938770978400499</v>
      </c>
      <c r="AC51" s="7">
        <f t="shared" si="27"/>
        <v>1.129387709784005</v>
      </c>
      <c r="AD51" s="2">
        <f t="shared" si="28"/>
        <v>0</v>
      </c>
      <c r="AE51" s="2"/>
      <c r="AG51">
        <f t="shared" si="29"/>
        <v>1999</v>
      </c>
      <c r="AH51" s="6">
        <f t="shared" si="5"/>
        <v>0.21014870969526669</v>
      </c>
      <c r="AI51" s="7"/>
      <c r="AJ51" s="6">
        <f t="shared" ref="AJ51:AK66" si="47">U51/$Z51</f>
        <v>0.20098550567741949</v>
      </c>
      <c r="AK51" s="6">
        <f t="shared" si="47"/>
        <v>0.10368542081903522</v>
      </c>
      <c r="AL51" s="7"/>
      <c r="AM51" s="6">
        <f t="shared" si="30"/>
        <v>0.22581914762077301</v>
      </c>
      <c r="AN51" s="6">
        <f t="shared" si="31"/>
        <v>0.25936121618750546</v>
      </c>
      <c r="AO51" s="6">
        <f t="shared" si="32"/>
        <v>1</v>
      </c>
      <c r="AP51" s="7">
        <f t="shared" si="33"/>
        <v>0.74063878381249448</v>
      </c>
      <c r="AQ51" s="7">
        <f t="shared" si="34"/>
        <v>0</v>
      </c>
      <c r="AR51" s="24"/>
      <c r="AS51">
        <f t="shared" si="35"/>
        <v>1999</v>
      </c>
      <c r="AT51" s="1" t="b">
        <f t="shared" si="36"/>
        <v>1</v>
      </c>
      <c r="AU51" s="1"/>
      <c r="AV51" s="1" t="b">
        <f>AND((U51/$Z51)&gt;0.15,(U51/$Z51)&lt;0.25)</f>
        <v>1</v>
      </c>
      <c r="AW51" s="1" t="b">
        <f>AND((V51/$Z51)&gt;0.05,(V51/$Z51)&lt;0.15)</f>
        <v>1</v>
      </c>
      <c r="AX51" s="1"/>
      <c r="AY51" s="1" t="b">
        <f t="shared" si="44"/>
        <v>1</v>
      </c>
      <c r="AZ51" s="1" t="b">
        <f t="shared" si="38"/>
        <v>1</v>
      </c>
      <c r="BA51" s="1" t="b">
        <f t="shared" si="39"/>
        <v>1</v>
      </c>
      <c r="BC51">
        <f t="shared" si="40"/>
        <v>1999</v>
      </c>
      <c r="BD51" s="2">
        <f>$BK51*BD$39</f>
        <v>60639.803398462529</v>
      </c>
      <c r="BE51" s="2"/>
      <c r="BF51" s="2">
        <f t="shared" ref="BF51:BG66" si="48">$BK51*BF$39</f>
        <v>60639.803398462529</v>
      </c>
      <c r="BG51" s="2">
        <f t="shared" si="48"/>
        <v>30319.901699231265</v>
      </c>
      <c r="BH51" s="2"/>
      <c r="BI51" s="2">
        <f>$BK51*BI$39</f>
        <v>60639.803398462529</v>
      </c>
      <c r="BJ51" s="2">
        <f t="shared" ref="BJ51:BJ69" si="49">$BK51*BJ$39</f>
        <v>90959.70509769379</v>
      </c>
      <c r="BK51" s="2">
        <f t="shared" si="41"/>
        <v>303199.01699231262</v>
      </c>
      <c r="BL51" s="2">
        <f t="shared" si="42"/>
        <v>0</v>
      </c>
      <c r="BM51" s="2"/>
    </row>
    <row r="52" spans="1:65" x14ac:dyDescent="0.3">
      <c r="A52">
        <f t="shared" si="6"/>
        <v>2000</v>
      </c>
      <c r="B52" s="2">
        <f t="shared" si="46"/>
        <v>55145.837210561825</v>
      </c>
      <c r="C52" s="2"/>
      <c r="D52" s="2">
        <f t="shared" ref="D52:D69" si="50">BF51*(1+(D16/100))</f>
        <v>71614.395017516275</v>
      </c>
      <c r="E52" s="2">
        <f t="shared" ref="E52:E69" si="51">BG51*(1+(E16/100))</f>
        <v>29511.876318946754</v>
      </c>
      <c r="F52" s="2"/>
      <c r="G52" s="2">
        <f t="shared" si="45"/>
        <v>51171.504495826593</v>
      </c>
      <c r="H52" s="2">
        <f t="shared" si="15"/>
        <v>101320.01550832113</v>
      </c>
      <c r="I52" s="2">
        <f t="shared" si="43"/>
        <v>308763.62855117256</v>
      </c>
      <c r="J52" s="2">
        <f t="shared" si="16"/>
        <v>-879.35049877606798</v>
      </c>
      <c r="K52" s="6">
        <f t="shared" si="17"/>
        <v>-2.8398851524878903E-3</v>
      </c>
      <c r="L52" s="7">
        <f t="shared" si="18"/>
        <v>0.9971601148475121</v>
      </c>
      <c r="N52">
        <f t="shared" si="19"/>
        <v>2000</v>
      </c>
      <c r="O52" s="2">
        <f t="shared" si="20"/>
        <v>6663.0567675956427</v>
      </c>
      <c r="P52" s="2"/>
      <c r="Q52" s="2"/>
      <c r="R52">
        <f t="shared" si="21"/>
        <v>2000</v>
      </c>
      <c r="S52" s="2">
        <f t="shared" ref="S52:S67" si="52">B52-($O52/5)</f>
        <v>53813.2258570427</v>
      </c>
      <c r="T52" s="2"/>
      <c r="U52" s="2">
        <f t="shared" ref="U52:V67" si="53">D52-($O52/5)</f>
        <v>70281.78366399715</v>
      </c>
      <c r="V52" s="2">
        <f t="shared" si="53"/>
        <v>28179.264965427625</v>
      </c>
      <c r="W52" s="2"/>
      <c r="X52" s="2">
        <f t="shared" ref="X52:Y67" si="54">G52-($O52/5)</f>
        <v>49838.893142307468</v>
      </c>
      <c r="Y52" s="2">
        <f t="shared" si="54"/>
        <v>99987.404154802003</v>
      </c>
      <c r="Z52" s="2">
        <f t="shared" si="24"/>
        <v>302100.57178357698</v>
      </c>
      <c r="AA52" s="2">
        <f t="shared" si="25"/>
        <v>-1098.4452087356476</v>
      </c>
      <c r="AB52" s="6">
        <f t="shared" si="26"/>
        <v>-3.6228521438890346E-3</v>
      </c>
      <c r="AC52" s="7">
        <f t="shared" si="27"/>
        <v>0.99637714785611098</v>
      </c>
      <c r="AD52" s="2">
        <f t="shared" si="28"/>
        <v>0</v>
      </c>
      <c r="AE52" s="2"/>
      <c r="AG52">
        <f t="shared" si="29"/>
        <v>2000</v>
      </c>
      <c r="AH52" s="6">
        <f t="shared" si="5"/>
        <v>0.17813016883527838</v>
      </c>
      <c r="AI52" s="7"/>
      <c r="AJ52" s="6">
        <f t="shared" si="47"/>
        <v>0.23264366316508198</v>
      </c>
      <c r="AK52" s="6">
        <f t="shared" si="47"/>
        <v>9.3277761108029544E-2</v>
      </c>
      <c r="AL52" s="7"/>
      <c r="AM52" s="6">
        <f t="shared" si="30"/>
        <v>0.16497450782056694</v>
      </c>
      <c r="AN52" s="6">
        <f t="shared" si="31"/>
        <v>0.33097389907104308</v>
      </c>
      <c r="AO52" s="6">
        <f t="shared" si="32"/>
        <v>1</v>
      </c>
      <c r="AP52" s="7">
        <f t="shared" si="33"/>
        <v>0.66902610092895687</v>
      </c>
      <c r="AQ52" s="7">
        <f t="shared" si="34"/>
        <v>0</v>
      </c>
      <c r="AR52" s="24"/>
      <c r="AS52">
        <f t="shared" si="35"/>
        <v>2000</v>
      </c>
      <c r="AT52" s="1" t="b">
        <f t="shared" si="36"/>
        <v>1</v>
      </c>
      <c r="AU52" s="1"/>
      <c r="AV52" s="1" t="b">
        <f t="shared" ref="AV52:AV67" si="55">AND((U52/$Z52)&gt;0.15,(U52/$Z52)&lt;0.25)</f>
        <v>1</v>
      </c>
      <c r="AW52" s="1" t="b">
        <f t="shared" ref="AW52:AW67" si="56">AND((V52/$Z52)&gt;0.05,(V52/$Z52)&lt;0.15)</f>
        <v>1</v>
      </c>
      <c r="AX52" s="1"/>
      <c r="AY52" s="1" t="b">
        <f t="shared" si="44"/>
        <v>1</v>
      </c>
      <c r="AZ52" s="1" t="b">
        <f t="shared" si="38"/>
        <v>1</v>
      </c>
      <c r="BA52" s="1" t="b">
        <f t="shared" si="39"/>
        <v>1</v>
      </c>
      <c r="BC52">
        <f t="shared" si="40"/>
        <v>2000</v>
      </c>
      <c r="BD52" s="2">
        <f>$BK52*BD$39</f>
        <v>60420.114356715399</v>
      </c>
      <c r="BE52" s="2"/>
      <c r="BF52" s="2">
        <f t="shared" si="48"/>
        <v>60420.114356715399</v>
      </c>
      <c r="BG52" s="2">
        <f t="shared" si="48"/>
        <v>30210.0571783577</v>
      </c>
      <c r="BH52" s="2"/>
      <c r="BI52" s="2">
        <f>$BK52*BI$39</f>
        <v>60420.114356715399</v>
      </c>
      <c r="BJ52" s="2">
        <f t="shared" si="49"/>
        <v>90630.171535073096</v>
      </c>
      <c r="BK52" s="2">
        <f t="shared" si="41"/>
        <v>302100.57178357698</v>
      </c>
      <c r="BL52" s="2">
        <f t="shared" si="42"/>
        <v>0</v>
      </c>
      <c r="BM52" s="2"/>
    </row>
    <row r="53" spans="1:65" x14ac:dyDescent="0.3">
      <c r="A53">
        <f t="shared" si="6"/>
        <v>2001</v>
      </c>
      <c r="B53" s="2">
        <f t="shared" si="46"/>
        <v>53157.616611038211</v>
      </c>
      <c r="C53" s="2"/>
      <c r="D53" s="2">
        <f t="shared" si="50"/>
        <v>60118.617986075384</v>
      </c>
      <c r="E53" s="2">
        <f t="shared" si="51"/>
        <v>31146.568950886787</v>
      </c>
      <c r="F53" s="2"/>
      <c r="G53" s="2">
        <f t="shared" si="45"/>
        <v>48243.648710406545</v>
      </c>
      <c r="H53" s="2">
        <f t="shared" si="15"/>
        <v>98270.294995479766</v>
      </c>
      <c r="I53" s="2">
        <f t="shared" si="43"/>
        <v>290936.74725388666</v>
      </c>
      <c r="J53" s="2">
        <f t="shared" si="16"/>
        <v>-17826.881297285901</v>
      </c>
      <c r="K53" s="6">
        <f t="shared" si="17"/>
        <v>-5.7736338249864121E-2</v>
      </c>
      <c r="L53" s="7">
        <f t="shared" si="18"/>
        <v>0.94226366175013587</v>
      </c>
      <c r="N53">
        <f t="shared" si="19"/>
        <v>2001</v>
      </c>
      <c r="O53" s="2">
        <f t="shared" si="20"/>
        <v>6769.6656758771733</v>
      </c>
      <c r="P53" s="2"/>
      <c r="Q53" s="2"/>
      <c r="R53">
        <f t="shared" si="21"/>
        <v>2001</v>
      </c>
      <c r="S53" s="2">
        <f t="shared" si="52"/>
        <v>51803.683475862774</v>
      </c>
      <c r="T53" s="2"/>
      <c r="U53" s="2">
        <f t="shared" si="53"/>
        <v>58764.684850899946</v>
      </c>
      <c r="V53" s="2">
        <f t="shared" si="53"/>
        <v>29792.635815711354</v>
      </c>
      <c r="W53" s="2"/>
      <c r="X53" s="2">
        <f t="shared" si="54"/>
        <v>46889.715575231108</v>
      </c>
      <c r="Y53" s="2">
        <f t="shared" si="54"/>
        <v>96916.361860304329</v>
      </c>
      <c r="Z53" s="2">
        <f t="shared" si="24"/>
        <v>284167.08157800947</v>
      </c>
      <c r="AA53" s="2">
        <f t="shared" si="25"/>
        <v>-17933.490205567505</v>
      </c>
      <c r="AB53" s="6">
        <f t="shared" si="26"/>
        <v>-5.936264900026389E-2</v>
      </c>
      <c r="AC53" s="7">
        <f t="shared" si="27"/>
        <v>0.94063735099973611</v>
      </c>
      <c r="AD53" s="2">
        <f t="shared" si="28"/>
        <v>0</v>
      </c>
      <c r="AE53" s="2"/>
      <c r="AG53">
        <f t="shared" si="29"/>
        <v>2001</v>
      </c>
      <c r="AH53" s="6">
        <f t="shared" si="5"/>
        <v>0.18230008623163355</v>
      </c>
      <c r="AI53" s="7"/>
      <c r="AJ53" s="6">
        <f t="shared" si="47"/>
        <v>0.20679624298695512</v>
      </c>
      <c r="AK53" s="6">
        <f t="shared" si="47"/>
        <v>0.10484196709298535</v>
      </c>
      <c r="AL53" s="7"/>
      <c r="AM53" s="6">
        <f t="shared" si="30"/>
        <v>0.16500755581838553</v>
      </c>
      <c r="AN53" s="59">
        <f t="shared" si="31"/>
        <v>0.34105414787004057</v>
      </c>
      <c r="AO53" s="6">
        <f t="shared" si="32"/>
        <v>1.0000000000000002</v>
      </c>
      <c r="AP53" s="7">
        <f t="shared" si="33"/>
        <v>0.6589458521299596</v>
      </c>
      <c r="AQ53" s="7">
        <f t="shared" si="34"/>
        <v>0</v>
      </c>
      <c r="AR53" s="24"/>
      <c r="AS53">
        <f t="shared" si="35"/>
        <v>2001</v>
      </c>
      <c r="AT53" s="1" t="b">
        <f t="shared" si="36"/>
        <v>1</v>
      </c>
      <c r="AU53" s="1"/>
      <c r="AV53" s="1" t="b">
        <f t="shared" si="55"/>
        <v>1</v>
      </c>
      <c r="AW53" s="1" t="b">
        <f t="shared" si="56"/>
        <v>1</v>
      </c>
      <c r="AX53" s="1"/>
      <c r="AY53" s="1" t="b">
        <f t="shared" si="44"/>
        <v>1</v>
      </c>
      <c r="AZ53" s="1" t="b">
        <f t="shared" si="38"/>
        <v>1</v>
      </c>
      <c r="BA53" s="1" t="b">
        <f t="shared" si="39"/>
        <v>1</v>
      </c>
      <c r="BC53">
        <f t="shared" si="40"/>
        <v>2001</v>
      </c>
      <c r="BD53" s="2">
        <f t="shared" ref="BD53:BD69" si="57">$BK53*BD$39</f>
        <v>56833.416315601899</v>
      </c>
      <c r="BE53" s="2"/>
      <c r="BF53" s="2">
        <f t="shared" si="48"/>
        <v>56833.416315601899</v>
      </c>
      <c r="BG53" s="2">
        <f t="shared" si="48"/>
        <v>28416.708157800949</v>
      </c>
      <c r="BH53" s="2"/>
      <c r="BI53" s="2">
        <f t="shared" ref="BI53:BI69" si="58">$BK53*BI$39</f>
        <v>56833.416315601899</v>
      </c>
      <c r="BJ53" s="2">
        <f t="shared" si="49"/>
        <v>85250.124473402844</v>
      </c>
      <c r="BK53" s="2">
        <f t="shared" si="41"/>
        <v>284167.08157800947</v>
      </c>
      <c r="BL53" s="2">
        <f t="shared" si="42"/>
        <v>0</v>
      </c>
      <c r="BM53" s="2"/>
    </row>
    <row r="54" spans="1:65" x14ac:dyDescent="0.3">
      <c r="A54">
        <f t="shared" si="6"/>
        <v>2002</v>
      </c>
      <c r="B54" s="2">
        <f t="shared" si="46"/>
        <v>44244.814601696075</v>
      </c>
      <c r="C54" s="2"/>
      <c r="D54" s="2">
        <f t="shared" si="50"/>
        <v>48531.190860218776</v>
      </c>
      <c r="E54" s="2">
        <f t="shared" si="51"/>
        <v>22727.114850446043</v>
      </c>
      <c r="F54" s="2"/>
      <c r="G54" s="2">
        <f t="shared" si="45"/>
        <v>48261.232132719662</v>
      </c>
      <c r="H54" s="2">
        <f t="shared" si="15"/>
        <v>92291.784754905922</v>
      </c>
      <c r="I54" s="2">
        <f t="shared" si="43"/>
        <v>256056.13719998649</v>
      </c>
      <c r="J54" s="2">
        <f t="shared" si="16"/>
        <v>-34880.610053900164</v>
      </c>
      <c r="K54" s="6">
        <f t="shared" si="17"/>
        <v>-0.11989069920913605</v>
      </c>
      <c r="L54" s="7">
        <f t="shared" si="18"/>
        <v>0.88010930079086391</v>
      </c>
      <c r="N54">
        <f t="shared" si="19"/>
        <v>2002</v>
      </c>
      <c r="O54" s="2">
        <f t="shared" si="20"/>
        <v>6938.907317774102</v>
      </c>
      <c r="P54" s="2"/>
      <c r="Q54" s="2"/>
      <c r="R54">
        <f t="shared" si="21"/>
        <v>2002</v>
      </c>
      <c r="S54" s="2">
        <f t="shared" si="52"/>
        <v>42857.033138141254</v>
      </c>
      <c r="T54" s="2"/>
      <c r="U54" s="2">
        <f t="shared" si="53"/>
        <v>47143.409396663956</v>
      </c>
      <c r="V54" s="2">
        <f t="shared" si="53"/>
        <v>21339.333386891223</v>
      </c>
      <c r="W54" s="2"/>
      <c r="X54" s="2">
        <f t="shared" si="54"/>
        <v>46873.450669164842</v>
      </c>
      <c r="Y54" s="2">
        <f t="shared" si="54"/>
        <v>90904.003291351095</v>
      </c>
      <c r="Z54" s="2">
        <f t="shared" si="24"/>
        <v>249117.22988221236</v>
      </c>
      <c r="AA54" s="2">
        <f t="shared" si="25"/>
        <v>-35049.851695797115</v>
      </c>
      <c r="AB54" s="6">
        <f t="shared" si="26"/>
        <v>-0.12334240652070476</v>
      </c>
      <c r="AC54" s="7">
        <f t="shared" si="27"/>
        <v>0.87665759347929528</v>
      </c>
      <c r="AD54" s="2">
        <f t="shared" si="28"/>
        <v>0</v>
      </c>
      <c r="AE54" s="2"/>
      <c r="AG54">
        <f t="shared" si="29"/>
        <v>2002</v>
      </c>
      <c r="AH54" s="6">
        <f t="shared" si="5"/>
        <v>0.17203560411459667</v>
      </c>
      <c r="AI54" s="7"/>
      <c r="AJ54" s="6">
        <f t="shared" si="47"/>
        <v>0.18924186584345976</v>
      </c>
      <c r="AK54" s="6">
        <f t="shared" si="47"/>
        <v>8.5659805212914775E-2</v>
      </c>
      <c r="AL54" s="7"/>
      <c r="AM54" s="38">
        <f t="shared" si="30"/>
        <v>0.18815820443783657</v>
      </c>
      <c r="AN54" s="38">
        <f t="shared" si="31"/>
        <v>0.36490452039119231</v>
      </c>
      <c r="AO54" s="6">
        <f t="shared" si="32"/>
        <v>1</v>
      </c>
      <c r="AP54" s="7">
        <f t="shared" si="33"/>
        <v>0.63509547960880774</v>
      </c>
      <c r="AQ54" s="7">
        <f t="shared" si="34"/>
        <v>0</v>
      </c>
      <c r="AR54" s="24"/>
      <c r="AS54">
        <f t="shared" si="35"/>
        <v>2002</v>
      </c>
      <c r="AT54" s="1" t="b">
        <f t="shared" si="36"/>
        <v>1</v>
      </c>
      <c r="AU54" s="1"/>
      <c r="AV54" s="1" t="b">
        <f t="shared" si="55"/>
        <v>1</v>
      </c>
      <c r="AW54" s="1" t="b">
        <f t="shared" si="56"/>
        <v>1</v>
      </c>
      <c r="AX54" s="1"/>
      <c r="AY54" s="1" t="b">
        <f t="shared" si="44"/>
        <v>1</v>
      </c>
      <c r="AZ54" s="39" t="b">
        <f t="shared" si="38"/>
        <v>0</v>
      </c>
      <c r="BA54" s="1" t="b">
        <f t="shared" si="39"/>
        <v>1</v>
      </c>
      <c r="BC54">
        <f t="shared" si="40"/>
        <v>2002</v>
      </c>
      <c r="BD54" s="2">
        <f t="shared" si="57"/>
        <v>49823.445976442476</v>
      </c>
      <c r="BE54" s="2"/>
      <c r="BF54" s="2">
        <f t="shared" si="48"/>
        <v>49823.445976442476</v>
      </c>
      <c r="BG54" s="2">
        <f t="shared" si="48"/>
        <v>24911.722988221238</v>
      </c>
      <c r="BH54" s="2"/>
      <c r="BI54" s="2">
        <f t="shared" si="58"/>
        <v>49823.445976442476</v>
      </c>
      <c r="BJ54" s="2">
        <f t="shared" si="49"/>
        <v>74735.16896466371</v>
      </c>
      <c r="BK54" s="2">
        <f t="shared" si="41"/>
        <v>249117.22988221236</v>
      </c>
      <c r="BL54" s="2">
        <f t="shared" si="42"/>
        <v>0</v>
      </c>
      <c r="BM54" s="2"/>
    </row>
    <row r="55" spans="1:65" x14ac:dyDescent="0.3">
      <c r="A55">
        <f t="shared" si="6"/>
        <v>2003</v>
      </c>
      <c r="B55" s="2">
        <f t="shared" si="46"/>
        <v>64023.12807972858</v>
      </c>
      <c r="C55" s="2"/>
      <c r="D55" s="2">
        <f t="shared" si="50"/>
        <v>66834.166901719465</v>
      </c>
      <c r="E55" s="2">
        <f t="shared" si="51"/>
        <v>36278.443953286827</v>
      </c>
      <c r="F55" s="2"/>
      <c r="G55" s="2">
        <f t="shared" si="45"/>
        <v>69922.224083339373</v>
      </c>
      <c r="H55" s="2">
        <f t="shared" si="15"/>
        <v>77702.155172560859</v>
      </c>
      <c r="I55" s="2">
        <f t="shared" si="43"/>
        <v>314760.11819063511</v>
      </c>
      <c r="J55" s="2">
        <f t="shared" si="16"/>
        <v>58703.980990648619</v>
      </c>
      <c r="K55" s="6">
        <f t="shared" si="17"/>
        <v>0.22926215177884718</v>
      </c>
      <c r="L55" s="7">
        <f t="shared" si="18"/>
        <v>1.2292621517788471</v>
      </c>
      <c r="N55">
        <f t="shared" si="19"/>
        <v>2003</v>
      </c>
      <c r="O55" s="2">
        <f t="shared" si="20"/>
        <v>7077.685464129584</v>
      </c>
      <c r="P55" s="2"/>
      <c r="Q55" s="2"/>
      <c r="R55">
        <f t="shared" si="21"/>
        <v>2003</v>
      </c>
      <c r="S55" s="2">
        <f t="shared" si="52"/>
        <v>62607.590986902665</v>
      </c>
      <c r="T55" s="2"/>
      <c r="U55" s="2">
        <f t="shared" si="53"/>
        <v>65418.629808893551</v>
      </c>
      <c r="V55" s="2">
        <f t="shared" si="53"/>
        <v>34862.906860460913</v>
      </c>
      <c r="W55" s="2"/>
      <c r="X55" s="2">
        <f t="shared" si="54"/>
        <v>68506.686990513452</v>
      </c>
      <c r="Y55" s="2">
        <f t="shared" si="54"/>
        <v>76286.618079734937</v>
      </c>
      <c r="Z55" s="2">
        <f t="shared" si="24"/>
        <v>307682.43272650556</v>
      </c>
      <c r="AA55" s="2">
        <f t="shared" si="25"/>
        <v>58565.202844293206</v>
      </c>
      <c r="AB55" s="6">
        <f t="shared" si="26"/>
        <v>0.23509093639160974</v>
      </c>
      <c r="AC55" s="7">
        <f t="shared" si="27"/>
        <v>1.2350909363916098</v>
      </c>
      <c r="AD55" s="2">
        <f t="shared" si="28"/>
        <v>0</v>
      </c>
      <c r="AE55" s="2"/>
      <c r="AG55">
        <f t="shared" si="29"/>
        <v>2003</v>
      </c>
      <c r="AH55" s="6">
        <f t="shared" ref="AH55:AH67" si="59">S55/$Z55</f>
        <v>0.20348120115961785</v>
      </c>
      <c r="AI55" s="7"/>
      <c r="AJ55" s="6">
        <f t="shared" si="47"/>
        <v>0.21261737054400898</v>
      </c>
      <c r="AK55" s="6">
        <f t="shared" si="47"/>
        <v>0.11330808376521789</v>
      </c>
      <c r="AL55" s="7"/>
      <c r="AM55" s="6">
        <f t="shared" si="30"/>
        <v>0.22265387849233514</v>
      </c>
      <c r="AN55" s="38">
        <f t="shared" si="31"/>
        <v>0.24793946603881997</v>
      </c>
      <c r="AO55" s="6">
        <f t="shared" si="32"/>
        <v>0.99999999999999989</v>
      </c>
      <c r="AP55" s="7">
        <f t="shared" si="33"/>
        <v>0.75206053396117989</v>
      </c>
      <c r="AQ55" s="7">
        <f t="shared" si="34"/>
        <v>0</v>
      </c>
      <c r="AR55" s="24"/>
      <c r="AS55">
        <f t="shared" si="35"/>
        <v>2003</v>
      </c>
      <c r="AT55" s="1" t="b">
        <f t="shared" si="36"/>
        <v>1</v>
      </c>
      <c r="AV55" s="1" t="b">
        <f t="shared" si="55"/>
        <v>1</v>
      </c>
      <c r="AW55" s="1" t="b">
        <f t="shared" si="56"/>
        <v>1</v>
      </c>
      <c r="AY55" s="1" t="b">
        <f t="shared" si="44"/>
        <v>1</v>
      </c>
      <c r="AZ55" s="39" t="b">
        <f t="shared" si="38"/>
        <v>0</v>
      </c>
      <c r="BA55" s="1" t="b">
        <f t="shared" si="39"/>
        <v>1</v>
      </c>
      <c r="BC55">
        <f t="shared" si="40"/>
        <v>2003</v>
      </c>
      <c r="BD55" s="2">
        <f t="shared" si="57"/>
        <v>61536.486545301115</v>
      </c>
      <c r="BE55" s="2"/>
      <c r="BF55" s="2">
        <f t="shared" si="48"/>
        <v>61536.486545301115</v>
      </c>
      <c r="BG55" s="2">
        <f t="shared" si="48"/>
        <v>30768.243272650558</v>
      </c>
      <c r="BH55" s="2"/>
      <c r="BI55" s="2">
        <f t="shared" si="58"/>
        <v>61536.486545301115</v>
      </c>
      <c r="BJ55" s="2">
        <f t="shared" si="49"/>
        <v>92304.729817951666</v>
      </c>
      <c r="BK55" s="2">
        <f t="shared" si="41"/>
        <v>307682.43272650556</v>
      </c>
      <c r="BL55" s="2">
        <f t="shared" si="42"/>
        <v>0</v>
      </c>
      <c r="BM55" s="2"/>
    </row>
    <row r="56" spans="1:65" x14ac:dyDescent="0.3">
      <c r="A56">
        <f t="shared" si="6"/>
        <v>2004</v>
      </c>
      <c r="B56" s="2">
        <f t="shared" si="46"/>
        <v>68145.505200266445</v>
      </c>
      <c r="C56" s="2"/>
      <c r="D56" s="2">
        <f t="shared" si="50"/>
        <v>74061.007651866254</v>
      </c>
      <c r="E56" s="2">
        <f t="shared" si="51"/>
        <v>36890.200636609843</v>
      </c>
      <c r="F56" s="2"/>
      <c r="G56" s="2">
        <f t="shared" si="45"/>
        <v>74358.844246745502</v>
      </c>
      <c r="H56" s="2">
        <f t="shared" si="15"/>
        <v>96218.450362232819</v>
      </c>
      <c r="I56" s="2">
        <f t="shared" si="43"/>
        <v>349674.00809772086</v>
      </c>
      <c r="J56" s="2">
        <f>I56-I55</f>
        <v>34913.889907085744</v>
      </c>
      <c r="K56" s="6">
        <f>(J56/I55)</f>
        <v>0.11092221628262344</v>
      </c>
      <c r="L56" s="7">
        <f t="shared" si="18"/>
        <v>1.1109222162826233</v>
      </c>
      <c r="N56">
        <f t="shared" si="19"/>
        <v>2004</v>
      </c>
      <c r="O56" s="2">
        <f t="shared" si="20"/>
        <v>7311.2490844458598</v>
      </c>
      <c r="P56" s="2"/>
      <c r="Q56" s="2"/>
      <c r="R56">
        <f t="shared" si="21"/>
        <v>2004</v>
      </c>
      <c r="S56" s="2">
        <f t="shared" si="52"/>
        <v>66683.255383377269</v>
      </c>
      <c r="T56" s="2"/>
      <c r="U56" s="2">
        <f t="shared" si="53"/>
        <v>72598.757834977077</v>
      </c>
      <c r="V56" s="2">
        <f t="shared" si="53"/>
        <v>35427.950819720674</v>
      </c>
      <c r="W56" s="2"/>
      <c r="X56" s="2">
        <f t="shared" si="54"/>
        <v>72896.594429856326</v>
      </c>
      <c r="Y56" s="2">
        <f t="shared" si="54"/>
        <v>94756.200545343643</v>
      </c>
      <c r="Z56" s="2">
        <f t="shared" si="24"/>
        <v>342362.75901327498</v>
      </c>
      <c r="AA56" s="2">
        <f>Z56-Z55</f>
        <v>34680.326286769414</v>
      </c>
      <c r="AB56" s="6">
        <f>(AA56/Z55)</f>
        <v>0.11271467785616558</v>
      </c>
      <c r="AC56" s="7">
        <f t="shared" si="27"/>
        <v>1.1127146778561656</v>
      </c>
      <c r="AD56" s="2">
        <f t="shared" si="28"/>
        <v>0</v>
      </c>
      <c r="AE56" s="2"/>
      <c r="AG56">
        <f t="shared" si="29"/>
        <v>2004</v>
      </c>
      <c r="AH56" s="6">
        <f t="shared" si="59"/>
        <v>0.19477368267379705</v>
      </c>
      <c r="AI56" s="7"/>
      <c r="AJ56" s="6">
        <f t="shared" si="47"/>
        <v>0.21205214622120186</v>
      </c>
      <c r="AK56" s="6">
        <f t="shared" si="47"/>
        <v>0.10348073757153876</v>
      </c>
      <c r="AL56" s="7"/>
      <c r="AM56" s="6">
        <f t="shared" si="30"/>
        <v>0.21292209070855686</v>
      </c>
      <c r="AN56" s="6">
        <f t="shared" si="31"/>
        <v>0.27677134282490551</v>
      </c>
      <c r="AO56" s="6">
        <f t="shared" si="32"/>
        <v>1</v>
      </c>
      <c r="AP56" s="7">
        <f t="shared" si="33"/>
        <v>0.72322865717509455</v>
      </c>
      <c r="AQ56" s="7">
        <f t="shared" si="34"/>
        <v>0</v>
      </c>
      <c r="AR56" s="24"/>
      <c r="AS56">
        <f t="shared" si="35"/>
        <v>2004</v>
      </c>
      <c r="AT56" s="1" t="b">
        <f t="shared" si="36"/>
        <v>1</v>
      </c>
      <c r="AV56" s="1" t="b">
        <f t="shared" si="55"/>
        <v>1</v>
      </c>
      <c r="AW56" s="1" t="b">
        <f t="shared" si="56"/>
        <v>1</v>
      </c>
      <c r="AY56" s="1" t="b">
        <f t="shared" si="44"/>
        <v>1</v>
      </c>
      <c r="AZ56" s="1" t="b">
        <f t="shared" si="38"/>
        <v>1</v>
      </c>
      <c r="BA56" s="1" t="b">
        <f t="shared" si="39"/>
        <v>1</v>
      </c>
      <c r="BC56">
        <f t="shared" si="40"/>
        <v>2004</v>
      </c>
      <c r="BD56" s="2">
        <f t="shared" si="57"/>
        <v>68472.551802654998</v>
      </c>
      <c r="BE56" s="2"/>
      <c r="BF56" s="2">
        <f t="shared" si="48"/>
        <v>68472.551802654998</v>
      </c>
      <c r="BG56" s="2">
        <f t="shared" si="48"/>
        <v>34236.275901327499</v>
      </c>
      <c r="BH56" s="2"/>
      <c r="BI56" s="2">
        <f t="shared" si="58"/>
        <v>68472.551802654998</v>
      </c>
      <c r="BJ56" s="2">
        <f t="shared" si="49"/>
        <v>102708.82770398249</v>
      </c>
      <c r="BK56" s="2">
        <f t="shared" si="41"/>
        <v>342362.75901327498</v>
      </c>
      <c r="BL56" s="2">
        <f t="shared" si="42"/>
        <v>0</v>
      </c>
      <c r="BM56" s="2"/>
    </row>
    <row r="57" spans="1:65" x14ac:dyDescent="0.3">
      <c r="A57">
        <f t="shared" si="6"/>
        <v>2005</v>
      </c>
      <c r="B57" s="2">
        <f t="shared" si="46"/>
        <v>71738.692523641643</v>
      </c>
      <c r="C57" s="2"/>
      <c r="D57" s="2">
        <f t="shared" si="50"/>
        <v>78011.462994282876</v>
      </c>
      <c r="E57" s="2">
        <f t="shared" si="51"/>
        <v>36757.092895942245</v>
      </c>
      <c r="F57" s="2"/>
      <c r="G57" s="2">
        <f t="shared" si="45"/>
        <v>79134.41284384641</v>
      </c>
      <c r="H57" s="2">
        <f t="shared" si="15"/>
        <v>105173.83956887807</v>
      </c>
      <c r="I57" s="2">
        <f t="shared" si="43"/>
        <v>370815.50082659122</v>
      </c>
      <c r="J57" s="2">
        <f t="shared" si="16"/>
        <v>21141.492728870362</v>
      </c>
      <c r="K57" s="6">
        <f t="shared" si="17"/>
        <v>6.0460578250820698E-2</v>
      </c>
      <c r="L57" s="7">
        <f t="shared" si="18"/>
        <v>1.0604605782508207</v>
      </c>
      <c r="N57">
        <f t="shared" si="19"/>
        <v>2005</v>
      </c>
      <c r="O57" s="2">
        <f t="shared" si="20"/>
        <v>7552.5203042325729</v>
      </c>
      <c r="P57" s="2"/>
      <c r="Q57" s="2"/>
      <c r="R57">
        <f t="shared" si="21"/>
        <v>2005</v>
      </c>
      <c r="S57" s="2">
        <f t="shared" si="52"/>
        <v>70228.188462795122</v>
      </c>
      <c r="T57" s="2"/>
      <c r="U57" s="2">
        <f t="shared" si="53"/>
        <v>76500.958933436355</v>
      </c>
      <c r="V57" s="2">
        <f t="shared" si="53"/>
        <v>35246.588835095732</v>
      </c>
      <c r="W57" s="2"/>
      <c r="X57" s="2">
        <f t="shared" si="54"/>
        <v>77623.90878299989</v>
      </c>
      <c r="Y57" s="2">
        <f t="shared" si="54"/>
        <v>103663.33550803155</v>
      </c>
      <c r="Z57" s="2">
        <f t="shared" si="24"/>
        <v>363262.98052235862</v>
      </c>
      <c r="AA57" s="2">
        <f t="shared" ref="AA57:AA67" si="60">Z57-Z56</f>
        <v>20900.22150908364</v>
      </c>
      <c r="AB57" s="6">
        <f t="shared" ref="AB57:AB67" si="61">(AA57/Z56)</f>
        <v>6.104700630792978E-2</v>
      </c>
      <c r="AC57" s="7">
        <f t="shared" si="27"/>
        <v>1.0610470063079298</v>
      </c>
      <c r="AD57" s="2">
        <f t="shared" si="28"/>
        <v>0</v>
      </c>
      <c r="AE57" s="2"/>
      <c r="AG57">
        <f t="shared" si="29"/>
        <v>2005</v>
      </c>
      <c r="AH57" s="6">
        <f t="shared" si="59"/>
        <v>0.19332602612523195</v>
      </c>
      <c r="AI57" s="7"/>
      <c r="AJ57" s="6">
        <f t="shared" si="47"/>
        <v>0.21059387560887935</v>
      </c>
      <c r="AK57" s="6">
        <f t="shared" si="47"/>
        <v>9.7027747733645892E-2</v>
      </c>
      <c r="AL57" s="7"/>
      <c r="AM57" s="6">
        <f t="shared" ref="AM57:AM67" si="62">X57/$Z57</f>
        <v>0.21368516183889591</v>
      </c>
      <c r="AN57" s="6">
        <f t="shared" si="31"/>
        <v>0.28536718869334704</v>
      </c>
      <c r="AO57" s="6">
        <f t="shared" si="32"/>
        <v>1.0000000000000002</v>
      </c>
      <c r="AP57" s="7">
        <f t="shared" si="33"/>
        <v>0.71463281130665313</v>
      </c>
      <c r="AQ57" s="7">
        <f t="shared" si="34"/>
        <v>0</v>
      </c>
      <c r="AR57" s="24"/>
      <c r="AS57">
        <f t="shared" si="35"/>
        <v>2005</v>
      </c>
      <c r="AT57" s="1" t="b">
        <f t="shared" si="36"/>
        <v>1</v>
      </c>
      <c r="AV57" s="1" t="b">
        <f t="shared" si="55"/>
        <v>1</v>
      </c>
      <c r="AW57" s="1" t="b">
        <f t="shared" si="56"/>
        <v>1</v>
      </c>
      <c r="AY57" s="1" t="b">
        <f t="shared" si="44"/>
        <v>1</v>
      </c>
      <c r="AZ57" s="1" t="b">
        <f t="shared" si="38"/>
        <v>1</v>
      </c>
      <c r="BA57" s="1" t="b">
        <f t="shared" si="39"/>
        <v>1</v>
      </c>
      <c r="BC57">
        <f t="shared" si="40"/>
        <v>2005</v>
      </c>
      <c r="BD57" s="2">
        <f t="shared" si="57"/>
        <v>72652.596104471726</v>
      </c>
      <c r="BE57" s="2"/>
      <c r="BF57" s="2">
        <f t="shared" si="48"/>
        <v>72652.596104471726</v>
      </c>
      <c r="BG57" s="2">
        <f t="shared" si="48"/>
        <v>36326.298052235863</v>
      </c>
      <c r="BH57" s="2"/>
      <c r="BI57" s="2">
        <f t="shared" si="58"/>
        <v>72652.596104471726</v>
      </c>
      <c r="BJ57" s="2">
        <f t="shared" si="49"/>
        <v>108978.89415670758</v>
      </c>
      <c r="BK57" s="2">
        <f t="shared" si="41"/>
        <v>363262.98052235862</v>
      </c>
      <c r="BL57" s="2">
        <f t="shared" si="42"/>
        <v>0</v>
      </c>
      <c r="BM57" s="2"/>
    </row>
    <row r="58" spans="1:65" x14ac:dyDescent="0.3">
      <c r="A58">
        <f t="shared" si="6"/>
        <v>2006</v>
      </c>
      <c r="B58" s="2">
        <f t="shared" si="46"/>
        <v>84015.462135211113</v>
      </c>
      <c r="C58" s="2"/>
      <c r="D58" s="2">
        <f t="shared" si="50"/>
        <v>82531.169596796739</v>
      </c>
      <c r="E58" s="2">
        <f t="shared" si="51"/>
        <v>42013.543275293909</v>
      </c>
      <c r="F58" s="2"/>
      <c r="G58" s="2">
        <f t="shared" si="45"/>
        <v>92005.068128819854</v>
      </c>
      <c r="H58" s="2">
        <f t="shared" si="15"/>
        <v>113632.29293719899</v>
      </c>
      <c r="I58" s="2">
        <f t="shared" si="43"/>
        <v>414197.5360733206</v>
      </c>
      <c r="J58" s="2">
        <f t="shared" si="16"/>
        <v>43382.035246729385</v>
      </c>
      <c r="K58" s="6">
        <f t="shared" si="17"/>
        <v>0.11699088940463855</v>
      </c>
      <c r="L58" s="7">
        <f t="shared" si="18"/>
        <v>1.1169908894046385</v>
      </c>
      <c r="N58">
        <f t="shared" si="19"/>
        <v>2006</v>
      </c>
      <c r="O58" s="2">
        <f t="shared" si="20"/>
        <v>7741.3333118383862</v>
      </c>
      <c r="P58" s="2"/>
      <c r="Q58" s="2"/>
      <c r="R58">
        <f t="shared" si="21"/>
        <v>2006</v>
      </c>
      <c r="S58" s="2">
        <f t="shared" si="52"/>
        <v>82467.195472843436</v>
      </c>
      <c r="T58" s="2"/>
      <c r="U58" s="2">
        <f t="shared" si="53"/>
        <v>80982.902934429061</v>
      </c>
      <c r="V58" s="2">
        <f t="shared" si="53"/>
        <v>40465.276612926231</v>
      </c>
      <c r="W58" s="2"/>
      <c r="X58" s="2">
        <f t="shared" si="54"/>
        <v>90456.801466452176</v>
      </c>
      <c r="Y58" s="2">
        <f t="shared" si="54"/>
        <v>112084.02627483131</v>
      </c>
      <c r="Z58" s="2">
        <f t="shared" si="24"/>
        <v>406456.20276148221</v>
      </c>
      <c r="AA58" s="2">
        <f t="shared" si="60"/>
        <v>43193.222239123599</v>
      </c>
      <c r="AB58" s="6">
        <f t="shared" si="61"/>
        <v>0.11890345164545355</v>
      </c>
      <c r="AC58" s="7">
        <f t="shared" si="27"/>
        <v>1.1189034516454535</v>
      </c>
      <c r="AD58" s="2">
        <f t="shared" si="28"/>
        <v>0</v>
      </c>
      <c r="AE58" s="2"/>
      <c r="AG58">
        <f t="shared" si="29"/>
        <v>2006</v>
      </c>
      <c r="AH58" s="6">
        <f t="shared" si="59"/>
        <v>0.20289318975219839</v>
      </c>
      <c r="AI58" s="7"/>
      <c r="AJ58" s="6">
        <f t="shared" si="47"/>
        <v>0.19924140014158348</v>
      </c>
      <c r="AK58" s="6">
        <f t="shared" si="47"/>
        <v>9.9556302346976808E-2</v>
      </c>
      <c r="AL58" s="7"/>
      <c r="AM58" s="38">
        <f t="shared" si="62"/>
        <v>0.22254993490537109</v>
      </c>
      <c r="AN58" s="38">
        <f t="shared" si="31"/>
        <v>0.27575917285387025</v>
      </c>
      <c r="AO58" s="6">
        <f t="shared" si="32"/>
        <v>1</v>
      </c>
      <c r="AP58" s="7">
        <f t="shared" si="33"/>
        <v>0.72424082714612981</v>
      </c>
      <c r="AQ58" s="7">
        <f t="shared" si="34"/>
        <v>0</v>
      </c>
      <c r="AR58" s="24"/>
      <c r="AS58">
        <f t="shared" si="35"/>
        <v>2006</v>
      </c>
      <c r="AT58" s="1" t="b">
        <f t="shared" si="36"/>
        <v>1</v>
      </c>
      <c r="AV58" s="1" t="b">
        <f t="shared" si="55"/>
        <v>1</v>
      </c>
      <c r="AW58" s="1" t="b">
        <f t="shared" si="56"/>
        <v>1</v>
      </c>
      <c r="AY58" s="1" t="b">
        <f t="shared" si="44"/>
        <v>1</v>
      </c>
      <c r="AZ58" s="1" t="b">
        <f t="shared" si="38"/>
        <v>1</v>
      </c>
      <c r="BA58" s="1" t="b">
        <f t="shared" si="39"/>
        <v>1</v>
      </c>
      <c r="BC58">
        <f t="shared" si="40"/>
        <v>2006</v>
      </c>
      <c r="BD58" s="2">
        <f t="shared" si="57"/>
        <v>81291.240552296455</v>
      </c>
      <c r="BE58" s="2"/>
      <c r="BF58" s="2">
        <f t="shared" si="48"/>
        <v>81291.240552296455</v>
      </c>
      <c r="BG58" s="2">
        <f t="shared" si="48"/>
        <v>40645.620276148227</v>
      </c>
      <c r="BH58" s="2"/>
      <c r="BI58" s="2">
        <f t="shared" si="58"/>
        <v>81291.240552296455</v>
      </c>
      <c r="BJ58" s="2">
        <f t="shared" si="49"/>
        <v>121936.86082844465</v>
      </c>
      <c r="BK58" s="2">
        <f t="shared" si="41"/>
        <v>406456.20276148221</v>
      </c>
      <c r="BL58" s="2">
        <f t="shared" si="42"/>
        <v>0</v>
      </c>
      <c r="BM58" s="2"/>
    </row>
    <row r="59" spans="1:65" x14ac:dyDescent="0.3">
      <c r="A59">
        <f t="shared" si="6"/>
        <v>2007</v>
      </c>
      <c r="B59" s="2">
        <f t="shared" si="46"/>
        <v>85672.838418065236</v>
      </c>
      <c r="C59" s="2"/>
      <c r="D59" s="2">
        <f t="shared" si="50"/>
        <v>86185.786145950231</v>
      </c>
      <c r="E59" s="2">
        <f t="shared" si="51"/>
        <v>41115.483646540502</v>
      </c>
      <c r="F59" s="2"/>
      <c r="G59" s="2">
        <f t="shared" si="45"/>
        <v>93909.266910823906</v>
      </c>
      <c r="H59" s="2">
        <f t="shared" si="15"/>
        <v>130374.89159777302</v>
      </c>
      <c r="I59" s="2">
        <f t="shared" si="43"/>
        <v>437258.26671915286</v>
      </c>
      <c r="J59" s="2">
        <f t="shared" si="16"/>
        <v>23060.730645832256</v>
      </c>
      <c r="K59" s="6">
        <f t="shared" si="17"/>
        <v>5.5675682826249552E-2</v>
      </c>
      <c r="L59" s="7">
        <f t="shared" si="18"/>
        <v>1.0556756828262495</v>
      </c>
      <c r="N59">
        <f t="shared" si="19"/>
        <v>2007</v>
      </c>
      <c r="O59" s="2">
        <f t="shared" si="20"/>
        <v>8058.7279776237592</v>
      </c>
      <c r="P59" s="2"/>
      <c r="Q59" s="2"/>
      <c r="R59">
        <f t="shared" si="21"/>
        <v>2007</v>
      </c>
      <c r="S59" s="2">
        <f t="shared" si="52"/>
        <v>84061.092822540479</v>
      </c>
      <c r="T59" s="2"/>
      <c r="U59" s="2">
        <f t="shared" si="53"/>
        <v>84574.040550425474</v>
      </c>
      <c r="V59" s="2">
        <f t="shared" si="53"/>
        <v>39503.738051015753</v>
      </c>
      <c r="W59" s="2"/>
      <c r="X59" s="2">
        <f t="shared" si="54"/>
        <v>92297.521315299149</v>
      </c>
      <c r="Y59" s="2">
        <f t="shared" si="54"/>
        <v>128763.14600224826</v>
      </c>
      <c r="Z59" s="2">
        <f t="shared" si="24"/>
        <v>429199.53874152916</v>
      </c>
      <c r="AA59" s="2">
        <f t="shared" si="60"/>
        <v>22743.335980046948</v>
      </c>
      <c r="AB59" s="6">
        <f t="shared" si="61"/>
        <v>5.5955194743068683E-2</v>
      </c>
      <c r="AC59" s="7">
        <f t="shared" si="27"/>
        <v>1.0559551947430688</v>
      </c>
      <c r="AD59" s="2">
        <f t="shared" si="28"/>
        <v>0</v>
      </c>
      <c r="AE59" s="2"/>
      <c r="AG59">
        <f t="shared" si="29"/>
        <v>2007</v>
      </c>
      <c r="AH59" s="6">
        <f t="shared" si="59"/>
        <v>0.19585550597053045</v>
      </c>
      <c r="AI59" s="7"/>
      <c r="AJ59" s="6">
        <f t="shared" si="47"/>
        <v>0.19705063243639065</v>
      </c>
      <c r="AK59" s="6">
        <f t="shared" si="47"/>
        <v>9.2040495119929608E-2</v>
      </c>
      <c r="AL59" s="7"/>
      <c r="AM59" s="6">
        <f t="shared" si="62"/>
        <v>0.21504571413549955</v>
      </c>
      <c r="AN59" s="6">
        <f t="shared" si="31"/>
        <v>0.30000765233764964</v>
      </c>
      <c r="AO59" s="6">
        <f t="shared" si="32"/>
        <v>1</v>
      </c>
      <c r="AP59" s="7">
        <f t="shared" si="33"/>
        <v>0.6999923476623503</v>
      </c>
      <c r="AQ59" s="7">
        <f t="shared" si="34"/>
        <v>0</v>
      </c>
      <c r="AR59" s="24"/>
      <c r="AS59">
        <f t="shared" si="35"/>
        <v>2007</v>
      </c>
      <c r="AT59" s="1" t="b">
        <f t="shared" si="36"/>
        <v>1</v>
      </c>
      <c r="AV59" s="1" t="b">
        <f t="shared" si="55"/>
        <v>1</v>
      </c>
      <c r="AW59" s="1" t="b">
        <f t="shared" si="56"/>
        <v>1</v>
      </c>
      <c r="AY59" s="1" t="b">
        <f t="shared" si="44"/>
        <v>1</v>
      </c>
      <c r="AZ59" s="1" t="b">
        <f t="shared" si="38"/>
        <v>1</v>
      </c>
      <c r="BA59" s="1" t="b">
        <f t="shared" si="39"/>
        <v>1</v>
      </c>
      <c r="BC59">
        <f t="shared" si="40"/>
        <v>2007</v>
      </c>
      <c r="BD59" s="2">
        <f t="shared" si="57"/>
        <v>85839.907748305835</v>
      </c>
      <c r="BE59" s="2"/>
      <c r="BF59" s="2">
        <f t="shared" si="48"/>
        <v>85839.907748305835</v>
      </c>
      <c r="BG59" s="2">
        <f t="shared" si="48"/>
        <v>42919.953874152918</v>
      </c>
      <c r="BH59" s="2"/>
      <c r="BI59" s="2">
        <f t="shared" si="58"/>
        <v>85839.907748305835</v>
      </c>
      <c r="BJ59" s="2">
        <f t="shared" si="49"/>
        <v>128759.86162245875</v>
      </c>
      <c r="BK59" s="2">
        <f t="shared" si="41"/>
        <v>429199.53874152916</v>
      </c>
      <c r="BL59" s="2">
        <f t="shared" si="42"/>
        <v>0</v>
      </c>
      <c r="BM59" s="2"/>
    </row>
    <row r="60" spans="1:65" x14ac:dyDescent="0.3">
      <c r="A60">
        <f t="shared" si="6"/>
        <v>2008</v>
      </c>
      <c r="B60" s="2">
        <f t="shared" si="46"/>
        <v>54061.973899883007</v>
      </c>
      <c r="C60" s="2"/>
      <c r="D60" s="2">
        <f t="shared" si="50"/>
        <v>49938.224731654409</v>
      </c>
      <c r="E60" s="2">
        <f t="shared" si="51"/>
        <v>27438.726511745961</v>
      </c>
      <c r="F60" s="2"/>
      <c r="G60" s="2">
        <f t="shared" si="45"/>
        <v>47983.65003222548</v>
      </c>
      <c r="H60" s="2">
        <f t="shared" si="15"/>
        <v>135262.23463439292</v>
      </c>
      <c r="I60" s="2">
        <f t="shared" si="43"/>
        <v>314684.80980990175</v>
      </c>
      <c r="J60" s="2">
        <f t="shared" si="16"/>
        <v>-122573.45690925111</v>
      </c>
      <c r="K60" s="6">
        <f t="shared" si="17"/>
        <v>-0.28032278915833275</v>
      </c>
      <c r="L60" s="7">
        <f t="shared" si="18"/>
        <v>0.71967721084166725</v>
      </c>
      <c r="N60">
        <f t="shared" si="19"/>
        <v>2008</v>
      </c>
      <c r="O60" s="2">
        <f t="shared" si="20"/>
        <v>8058.7279776237592</v>
      </c>
      <c r="P60" s="2"/>
      <c r="Q60" s="2"/>
      <c r="R60">
        <f t="shared" si="21"/>
        <v>2008</v>
      </c>
      <c r="S60" s="2">
        <f t="shared" si="52"/>
        <v>52450.228304358257</v>
      </c>
      <c r="T60" s="2"/>
      <c r="U60" s="2">
        <f t="shared" si="53"/>
        <v>48326.479136129659</v>
      </c>
      <c r="V60" s="2">
        <f t="shared" si="53"/>
        <v>25826.980916221208</v>
      </c>
      <c r="W60" s="2"/>
      <c r="X60" s="2">
        <f t="shared" si="54"/>
        <v>46371.90443670073</v>
      </c>
      <c r="Y60" s="2">
        <f t="shared" si="54"/>
        <v>133650.48903886817</v>
      </c>
      <c r="Z60" s="2">
        <f t="shared" si="24"/>
        <v>306626.08183227805</v>
      </c>
      <c r="AA60" s="2">
        <f t="shared" si="60"/>
        <v>-122573.45690925111</v>
      </c>
      <c r="AB60" s="6">
        <f t="shared" si="61"/>
        <v>-0.28558618042473433</v>
      </c>
      <c r="AC60" s="7">
        <f t="shared" si="27"/>
        <v>0.71441381957526562</v>
      </c>
      <c r="AD60" s="2">
        <f t="shared" si="28"/>
        <v>0</v>
      </c>
      <c r="AE60" s="2"/>
      <c r="AG60">
        <f t="shared" si="29"/>
        <v>2008</v>
      </c>
      <c r="AH60" s="6">
        <f t="shared" si="59"/>
        <v>0.17105599103290928</v>
      </c>
      <c r="AI60" s="7"/>
      <c r="AJ60" s="6">
        <f t="shared" si="47"/>
        <v>0.15760720303814157</v>
      </c>
      <c r="AK60" s="6">
        <f t="shared" si="47"/>
        <v>8.4229563127471832E-2</v>
      </c>
      <c r="AL60" s="7"/>
      <c r="AM60" s="6">
        <f t="shared" si="62"/>
        <v>0.15123274628042171</v>
      </c>
      <c r="AN60" s="38">
        <f t="shared" si="31"/>
        <v>0.43587449652105553</v>
      </c>
      <c r="AO60" s="6">
        <f t="shared" si="32"/>
        <v>0.99999999999999978</v>
      </c>
      <c r="AP60" s="7">
        <f t="shared" si="33"/>
        <v>0.5641255034789443</v>
      </c>
      <c r="AQ60" s="7">
        <f t="shared" si="34"/>
        <v>0</v>
      </c>
      <c r="AR60" s="24"/>
      <c r="AS60">
        <f t="shared" si="35"/>
        <v>2008</v>
      </c>
      <c r="AT60" s="1" t="b">
        <f t="shared" si="36"/>
        <v>1</v>
      </c>
      <c r="AV60" s="1" t="b">
        <f t="shared" si="55"/>
        <v>1</v>
      </c>
      <c r="AW60" s="1" t="b">
        <f t="shared" si="56"/>
        <v>1</v>
      </c>
      <c r="AY60" s="1" t="b">
        <f t="shared" si="44"/>
        <v>1</v>
      </c>
      <c r="AZ60" s="39" t="b">
        <f t="shared" si="38"/>
        <v>0</v>
      </c>
      <c r="BA60" s="1" t="b">
        <f t="shared" si="39"/>
        <v>1</v>
      </c>
      <c r="BC60">
        <f t="shared" si="40"/>
        <v>2008</v>
      </c>
      <c r="BD60" s="2">
        <f t="shared" si="57"/>
        <v>61325.216366455614</v>
      </c>
      <c r="BE60" s="2"/>
      <c r="BF60" s="2">
        <f t="shared" si="48"/>
        <v>61325.216366455614</v>
      </c>
      <c r="BG60" s="2">
        <f t="shared" si="48"/>
        <v>30662.608183227807</v>
      </c>
      <c r="BH60" s="2"/>
      <c r="BI60" s="2">
        <f t="shared" si="58"/>
        <v>61325.216366455614</v>
      </c>
      <c r="BJ60" s="2">
        <f t="shared" si="49"/>
        <v>91987.824549683413</v>
      </c>
      <c r="BK60" s="2">
        <f t="shared" si="41"/>
        <v>306626.08183227805</v>
      </c>
      <c r="BL60" s="2">
        <f t="shared" si="42"/>
        <v>0</v>
      </c>
      <c r="BM60" s="2"/>
    </row>
    <row r="61" spans="1:65" x14ac:dyDescent="0.3">
      <c r="A61">
        <f t="shared" si="6"/>
        <v>2009</v>
      </c>
      <c r="B61" s="2">
        <f t="shared" si="46"/>
        <v>77570.266181929706</v>
      </c>
      <c r="C61" s="2"/>
      <c r="D61" s="2">
        <f t="shared" si="50"/>
        <v>85988.991884716728</v>
      </c>
      <c r="E61" s="2">
        <f t="shared" si="51"/>
        <v>41737.329006846026</v>
      </c>
      <c r="F61" s="2"/>
      <c r="G61" s="2">
        <f t="shared" si="45"/>
        <v>83848.128581363766</v>
      </c>
      <c r="H61" s="2">
        <f t="shared" si="15"/>
        <v>97442.702545479639</v>
      </c>
      <c r="I61" s="2">
        <f t="shared" si="43"/>
        <v>386587.41820033587</v>
      </c>
      <c r="J61" s="2">
        <f t="shared" si="16"/>
        <v>71902.608390434121</v>
      </c>
      <c r="K61" s="6">
        <f t="shared" si="17"/>
        <v>0.22849087769400067</v>
      </c>
      <c r="L61" s="7">
        <f t="shared" si="18"/>
        <v>1.2284908776940007</v>
      </c>
      <c r="N61">
        <f t="shared" si="19"/>
        <v>2009</v>
      </c>
      <c r="O61" s="2">
        <f t="shared" si="20"/>
        <v>8284.372360997224</v>
      </c>
      <c r="P61" s="2"/>
      <c r="Q61" s="2"/>
      <c r="R61">
        <f t="shared" si="21"/>
        <v>2009</v>
      </c>
      <c r="S61" s="2">
        <f t="shared" si="52"/>
        <v>75913.391709730262</v>
      </c>
      <c r="T61" s="2"/>
      <c r="U61" s="2">
        <f t="shared" si="53"/>
        <v>84332.117412517284</v>
      </c>
      <c r="V61" s="2">
        <f t="shared" si="53"/>
        <v>40080.454534646582</v>
      </c>
      <c r="W61" s="2"/>
      <c r="X61" s="2">
        <f t="shared" si="54"/>
        <v>82191.254109164322</v>
      </c>
      <c r="Y61" s="2">
        <f t="shared" si="54"/>
        <v>95785.828073280194</v>
      </c>
      <c r="Z61" s="2">
        <f t="shared" si="24"/>
        <v>378303.04583933868</v>
      </c>
      <c r="AA61" s="2">
        <f t="shared" si="60"/>
        <v>71676.964007060626</v>
      </c>
      <c r="AB61" s="6">
        <f t="shared" si="61"/>
        <v>0.23376016671102146</v>
      </c>
      <c r="AC61" s="7">
        <f t="shared" si="27"/>
        <v>1.2337601667110214</v>
      </c>
      <c r="AD61" s="2">
        <f t="shared" si="28"/>
        <v>0</v>
      </c>
      <c r="AE61" s="2"/>
      <c r="AG61">
        <f t="shared" si="29"/>
        <v>2009</v>
      </c>
      <c r="AH61" s="6">
        <f t="shared" si="59"/>
        <v>0.20066820118062142</v>
      </c>
      <c r="AI61" s="7"/>
      <c r="AJ61" s="6">
        <f t="shared" si="47"/>
        <v>0.2229221211407646</v>
      </c>
      <c r="AK61" s="6">
        <f t="shared" si="47"/>
        <v>0.10594800907753814</v>
      </c>
      <c r="AL61" s="7"/>
      <c r="AM61" s="6">
        <f t="shared" si="62"/>
        <v>0.21726299857514253</v>
      </c>
      <c r="AN61" s="6">
        <f t="shared" si="31"/>
        <v>0.25319867002593321</v>
      </c>
      <c r="AO61" s="6">
        <f t="shared" si="32"/>
        <v>0.99999999999999989</v>
      </c>
      <c r="AP61" s="7">
        <f t="shared" si="33"/>
        <v>0.74680132997406667</v>
      </c>
      <c r="AQ61" s="7">
        <f t="shared" si="34"/>
        <v>0</v>
      </c>
      <c r="AR61" s="24"/>
      <c r="AS61">
        <f t="shared" si="35"/>
        <v>2009</v>
      </c>
      <c r="AT61" s="1" t="b">
        <f t="shared" si="36"/>
        <v>1</v>
      </c>
      <c r="AV61" s="1" t="b">
        <f t="shared" si="55"/>
        <v>1</v>
      </c>
      <c r="AW61" s="1" t="b">
        <f t="shared" si="56"/>
        <v>1</v>
      </c>
      <c r="AY61" s="1" t="b">
        <f t="shared" si="44"/>
        <v>1</v>
      </c>
      <c r="AZ61" s="1" t="b">
        <f t="shared" si="38"/>
        <v>1</v>
      </c>
      <c r="BA61" s="1" t="b">
        <f t="shared" si="39"/>
        <v>1</v>
      </c>
      <c r="BC61">
        <f t="shared" si="40"/>
        <v>2009</v>
      </c>
      <c r="BD61" s="2">
        <f t="shared" si="57"/>
        <v>75660.609167867733</v>
      </c>
      <c r="BE61" s="2"/>
      <c r="BF61" s="2">
        <f t="shared" si="48"/>
        <v>75660.609167867733</v>
      </c>
      <c r="BG61" s="2">
        <f t="shared" si="48"/>
        <v>37830.304583933867</v>
      </c>
      <c r="BH61" s="2"/>
      <c r="BI61" s="2">
        <f t="shared" si="58"/>
        <v>75660.609167867733</v>
      </c>
      <c r="BJ61" s="2">
        <f t="shared" si="49"/>
        <v>113490.91375180161</v>
      </c>
      <c r="BK61" s="2">
        <f t="shared" si="41"/>
        <v>378303.04583933868</v>
      </c>
      <c r="BL61" s="2">
        <f t="shared" si="42"/>
        <v>0</v>
      </c>
      <c r="BM61" s="2"/>
    </row>
    <row r="62" spans="1:65" x14ac:dyDescent="0.3">
      <c r="A62">
        <f t="shared" si="6"/>
        <v>2010</v>
      </c>
      <c r="B62" s="2">
        <f t="shared" si="46"/>
        <v>86941.605994796817</v>
      </c>
      <c r="C62" s="2"/>
      <c r="D62" s="2">
        <f t="shared" si="50"/>
        <v>94923.800262006858</v>
      </c>
      <c r="E62" s="2">
        <f t="shared" si="51"/>
        <v>48316.865014600342</v>
      </c>
      <c r="F62" s="2"/>
      <c r="G62" s="2">
        <f t="shared" si="45"/>
        <v>84074.068907334629</v>
      </c>
      <c r="H62" s="2">
        <f t="shared" si="15"/>
        <v>120777.03041466727</v>
      </c>
      <c r="I62" s="2">
        <f t="shared" si="43"/>
        <v>435033.37059340591</v>
      </c>
      <c r="J62" s="2">
        <f t="shared" si="16"/>
        <v>48445.952393070038</v>
      </c>
      <c r="K62" s="6">
        <f t="shared" si="17"/>
        <v>0.12531694026308057</v>
      </c>
      <c r="L62" s="7">
        <f t="shared" si="18"/>
        <v>1.1253169402630805</v>
      </c>
      <c r="N62">
        <f t="shared" si="19"/>
        <v>2010</v>
      </c>
      <c r="O62" s="2">
        <f t="shared" si="20"/>
        <v>8400.3535740511852</v>
      </c>
      <c r="P62" s="2"/>
      <c r="Q62" s="2"/>
      <c r="R62">
        <f t="shared" si="21"/>
        <v>2010</v>
      </c>
      <c r="S62" s="2">
        <f t="shared" si="52"/>
        <v>85261.53527998658</v>
      </c>
      <c r="T62" s="2"/>
      <c r="U62" s="2">
        <f t="shared" si="53"/>
        <v>93243.729547196621</v>
      </c>
      <c r="V62" s="2">
        <f t="shared" si="53"/>
        <v>46636.794299790105</v>
      </c>
      <c r="W62" s="2"/>
      <c r="X62" s="2">
        <f t="shared" si="54"/>
        <v>82393.998192524392</v>
      </c>
      <c r="Y62" s="2">
        <f t="shared" si="54"/>
        <v>119096.95969985703</v>
      </c>
      <c r="Z62" s="2">
        <f t="shared" si="24"/>
        <v>426633.01701935474</v>
      </c>
      <c r="AA62" s="2">
        <f t="shared" si="60"/>
        <v>48329.971180016058</v>
      </c>
      <c r="AB62" s="6">
        <f t="shared" si="61"/>
        <v>0.12775464462039063</v>
      </c>
      <c r="AC62" s="7">
        <f t="shared" si="27"/>
        <v>1.1277546446203905</v>
      </c>
      <c r="AD62" s="2">
        <f t="shared" si="28"/>
        <v>0</v>
      </c>
      <c r="AE62" s="2"/>
      <c r="AG62">
        <f t="shared" si="29"/>
        <v>2010</v>
      </c>
      <c r="AH62" s="6">
        <f t="shared" si="59"/>
        <v>0.19984748455630799</v>
      </c>
      <c r="AI62" s="7"/>
      <c r="AJ62" s="6">
        <f t="shared" si="47"/>
        <v>0.21855722793945528</v>
      </c>
      <c r="AK62" s="6">
        <f t="shared" si="47"/>
        <v>0.10931360780657623</v>
      </c>
      <c r="AL62" s="7"/>
      <c r="AM62" s="6">
        <f t="shared" si="62"/>
        <v>0.19312616442150909</v>
      </c>
      <c r="AN62" s="38">
        <f t="shared" si="31"/>
        <v>0.2791555152761514</v>
      </c>
      <c r="AO62" s="6">
        <f t="shared" si="32"/>
        <v>1</v>
      </c>
      <c r="AP62" s="7">
        <f t="shared" si="33"/>
        <v>0.72084448472384854</v>
      </c>
      <c r="AQ62" s="7">
        <f t="shared" si="34"/>
        <v>0</v>
      </c>
      <c r="AR62" s="24"/>
      <c r="AS62">
        <f t="shared" si="35"/>
        <v>2010</v>
      </c>
      <c r="AT62" s="1" t="b">
        <f t="shared" si="36"/>
        <v>1</v>
      </c>
      <c r="AV62" s="1" t="b">
        <f t="shared" si="55"/>
        <v>1</v>
      </c>
      <c r="AW62" s="1" t="b">
        <f t="shared" si="56"/>
        <v>1</v>
      </c>
      <c r="AY62" s="1" t="b">
        <f t="shared" si="44"/>
        <v>1</v>
      </c>
      <c r="AZ62" s="1" t="b">
        <f t="shared" si="38"/>
        <v>1</v>
      </c>
      <c r="BA62" s="1" t="b">
        <f t="shared" si="39"/>
        <v>1</v>
      </c>
      <c r="BC62">
        <f t="shared" si="40"/>
        <v>2010</v>
      </c>
      <c r="BD62" s="2">
        <f t="shared" si="57"/>
        <v>85326.603403870948</v>
      </c>
      <c r="BE62" s="2"/>
      <c r="BF62" s="2">
        <f t="shared" si="48"/>
        <v>85326.603403870948</v>
      </c>
      <c r="BG62" s="2">
        <f t="shared" si="48"/>
        <v>42663.301701935474</v>
      </c>
      <c r="BH62" s="2"/>
      <c r="BI62" s="2">
        <f t="shared" si="58"/>
        <v>85326.603403870948</v>
      </c>
      <c r="BJ62" s="2">
        <f t="shared" si="49"/>
        <v>127989.90510580642</v>
      </c>
      <c r="BK62" s="2">
        <f t="shared" si="41"/>
        <v>426633.01701935474</v>
      </c>
      <c r="BL62" s="2">
        <f t="shared" si="42"/>
        <v>0</v>
      </c>
      <c r="BM62" s="2"/>
    </row>
    <row r="63" spans="1:65" x14ac:dyDescent="0.3">
      <c r="A63">
        <f t="shared" si="6"/>
        <v>2011</v>
      </c>
      <c r="B63" s="2">
        <f t="shared" si="46"/>
        <v>87007.537490927207</v>
      </c>
      <c r="C63" s="2"/>
      <c r="D63" s="2">
        <f t="shared" si="50"/>
        <v>83526.212072049268</v>
      </c>
      <c r="E63" s="2">
        <f t="shared" si="51"/>
        <v>41468.729254281279</v>
      </c>
      <c r="F63" s="2"/>
      <c r="G63" s="2">
        <f t="shared" si="45"/>
        <v>72903.049948267348</v>
      </c>
      <c r="H63" s="2">
        <f t="shared" si="15"/>
        <v>137665.9419318054</v>
      </c>
      <c r="I63" s="2">
        <f t="shared" si="43"/>
        <v>422571.47069733049</v>
      </c>
      <c r="J63" s="2">
        <f t="shared" si="16"/>
        <v>-12461.899896075425</v>
      </c>
      <c r="K63" s="6">
        <f t="shared" si="17"/>
        <v>-2.86458482002813E-2</v>
      </c>
      <c r="L63" s="7">
        <f t="shared" si="18"/>
        <v>0.97135415179971873</v>
      </c>
      <c r="N63">
        <f t="shared" si="19"/>
        <v>2011</v>
      </c>
      <c r="O63" s="2">
        <f t="shared" si="20"/>
        <v>8652.3641812727201</v>
      </c>
      <c r="P63" s="2"/>
      <c r="Q63" s="2"/>
      <c r="R63">
        <f t="shared" si="21"/>
        <v>2011</v>
      </c>
      <c r="S63" s="2">
        <f t="shared" si="52"/>
        <v>85277.064654672664</v>
      </c>
      <c r="T63" s="2"/>
      <c r="U63" s="2">
        <f t="shared" si="53"/>
        <v>81795.739235794725</v>
      </c>
      <c r="V63" s="2">
        <f t="shared" si="53"/>
        <v>39738.256418026736</v>
      </c>
      <c r="W63" s="2"/>
      <c r="X63" s="2">
        <f t="shared" si="54"/>
        <v>71172.577112012805</v>
      </c>
      <c r="Y63" s="2">
        <f t="shared" si="54"/>
        <v>135935.46909555086</v>
      </c>
      <c r="Z63" s="2">
        <f t="shared" si="24"/>
        <v>413919.10651605774</v>
      </c>
      <c r="AA63" s="2">
        <f t="shared" si="60"/>
        <v>-12713.910503296996</v>
      </c>
      <c r="AB63" s="6">
        <f t="shared" si="61"/>
        <v>-2.9800578005241947E-2</v>
      </c>
      <c r="AC63" s="7">
        <f t="shared" si="27"/>
        <v>0.97019942199475806</v>
      </c>
      <c r="AD63" s="2">
        <f t="shared" si="28"/>
        <v>0</v>
      </c>
      <c r="AE63" s="2"/>
      <c r="AG63">
        <f t="shared" si="29"/>
        <v>2011</v>
      </c>
      <c r="AH63" s="6">
        <f t="shared" si="59"/>
        <v>0.20602350389777041</v>
      </c>
      <c r="AI63" s="7"/>
      <c r="AJ63" s="6">
        <f t="shared" si="47"/>
        <v>0.19761286190499039</v>
      </c>
      <c r="AK63" s="6">
        <f t="shared" si="47"/>
        <v>9.6004885477508434E-2</v>
      </c>
      <c r="AL63" s="7"/>
      <c r="AM63" s="6">
        <f t="shared" si="62"/>
        <v>0.17194803523584556</v>
      </c>
      <c r="AN63" s="6">
        <f t="shared" si="31"/>
        <v>0.32841071348388534</v>
      </c>
      <c r="AO63" s="6">
        <f t="shared" si="32"/>
        <v>1.0000000000000002</v>
      </c>
      <c r="AP63" s="7">
        <f t="shared" si="33"/>
        <v>0.67158928651611483</v>
      </c>
      <c r="AQ63" s="7">
        <f t="shared" si="34"/>
        <v>0</v>
      </c>
      <c r="AR63" s="24"/>
      <c r="AS63">
        <f t="shared" si="35"/>
        <v>2011</v>
      </c>
      <c r="AT63" s="1" t="b">
        <f t="shared" si="36"/>
        <v>1</v>
      </c>
      <c r="AV63" s="1" t="b">
        <f t="shared" si="55"/>
        <v>1</v>
      </c>
      <c r="AW63" s="1" t="b">
        <f t="shared" si="56"/>
        <v>1</v>
      </c>
      <c r="AY63" s="1" t="b">
        <f t="shared" si="44"/>
        <v>1</v>
      </c>
      <c r="AZ63" s="1" t="b">
        <f t="shared" si="38"/>
        <v>1</v>
      </c>
      <c r="BA63" s="1" t="b">
        <f t="shared" si="39"/>
        <v>1</v>
      </c>
      <c r="BC63">
        <f t="shared" si="40"/>
        <v>2011</v>
      </c>
      <c r="BD63" s="2">
        <f t="shared" si="57"/>
        <v>82783.82130321156</v>
      </c>
      <c r="BE63" s="2"/>
      <c r="BF63" s="2">
        <f t="shared" si="48"/>
        <v>82783.82130321156</v>
      </c>
      <c r="BG63" s="2">
        <f t="shared" si="48"/>
        <v>41391.91065160578</v>
      </c>
      <c r="BH63" s="2"/>
      <c r="BI63" s="2">
        <f t="shared" si="58"/>
        <v>82783.82130321156</v>
      </c>
      <c r="BJ63" s="2">
        <f t="shared" si="49"/>
        <v>124175.73195481731</v>
      </c>
      <c r="BK63" s="2">
        <f t="shared" si="41"/>
        <v>413919.10651605774</v>
      </c>
      <c r="BL63" s="2">
        <f t="shared" si="42"/>
        <v>0</v>
      </c>
      <c r="BM63" s="2"/>
    </row>
    <row r="64" spans="1:65" x14ac:dyDescent="0.3">
      <c r="A64">
        <f t="shared" si="6"/>
        <v>2012</v>
      </c>
      <c r="B64" s="2">
        <f t="shared" si="46"/>
        <v>95880.221833379619</v>
      </c>
      <c r="C64" s="2"/>
      <c r="D64" s="2">
        <f t="shared" si="50"/>
        <v>95863.665069118986</v>
      </c>
      <c r="E64" s="2">
        <f t="shared" si="51"/>
        <v>48859.011333155468</v>
      </c>
      <c r="F64" s="2"/>
      <c r="G64" s="2">
        <f t="shared" si="45"/>
        <v>97800.806487614143</v>
      </c>
      <c r="H64" s="2">
        <f t="shared" si="15"/>
        <v>129204.84909898741</v>
      </c>
      <c r="I64" s="2">
        <f t="shared" si="43"/>
        <v>467608.55382225564</v>
      </c>
      <c r="J64" s="2">
        <f t="shared" si="16"/>
        <v>45037.08312492515</v>
      </c>
      <c r="K64" s="6">
        <f t="shared" si="17"/>
        <v>0.10657861745991662</v>
      </c>
      <c r="L64" s="7">
        <f t="shared" si="18"/>
        <v>1.1065786174599166</v>
      </c>
      <c r="N64">
        <f t="shared" si="19"/>
        <v>2012</v>
      </c>
      <c r="O64" s="2">
        <f t="shared" si="20"/>
        <v>8808.1067365356284</v>
      </c>
      <c r="P64" s="2"/>
      <c r="Q64" s="2"/>
      <c r="R64">
        <f t="shared" si="21"/>
        <v>2012</v>
      </c>
      <c r="S64" s="2">
        <f t="shared" si="52"/>
        <v>94118.600486072493</v>
      </c>
      <c r="T64" s="2"/>
      <c r="U64" s="2">
        <f t="shared" si="53"/>
        <v>94102.04372181186</v>
      </c>
      <c r="V64" s="2">
        <f t="shared" si="53"/>
        <v>47097.389985848342</v>
      </c>
      <c r="W64" s="2"/>
      <c r="X64" s="2">
        <f t="shared" si="54"/>
        <v>96039.185140307018</v>
      </c>
      <c r="Y64" s="2">
        <f t="shared" si="54"/>
        <v>127443.22775168029</v>
      </c>
      <c r="Z64" s="2">
        <f t="shared" si="24"/>
        <v>458800.44708572002</v>
      </c>
      <c r="AA64" s="2">
        <f t="shared" si="60"/>
        <v>44881.340569662279</v>
      </c>
      <c r="AB64" s="6">
        <f t="shared" si="61"/>
        <v>0.10843022190356688</v>
      </c>
      <c r="AC64" s="7">
        <f t="shared" si="27"/>
        <v>1.1084302219035669</v>
      </c>
      <c r="AD64" s="2">
        <f t="shared" si="28"/>
        <v>0</v>
      </c>
      <c r="AE64" s="2"/>
      <c r="AG64">
        <f t="shared" si="29"/>
        <v>2012</v>
      </c>
      <c r="AH64" s="6">
        <f t="shared" si="59"/>
        <v>0.20514060324899341</v>
      </c>
      <c r="AI64" s="7"/>
      <c r="AJ64" s="6">
        <f t="shared" si="47"/>
        <v>0.20510451617809844</v>
      </c>
      <c r="AK64" s="6">
        <f t="shared" si="47"/>
        <v>0.10265332190717961</v>
      </c>
      <c r="AL64" s="7"/>
      <c r="AM64" s="6">
        <f t="shared" si="62"/>
        <v>0.20932670347281404</v>
      </c>
      <c r="AN64" s="6">
        <f t="shared" si="31"/>
        <v>0.27777485519291445</v>
      </c>
      <c r="AO64" s="6">
        <f t="shared" si="32"/>
        <v>0.99999999999999989</v>
      </c>
      <c r="AP64" s="7">
        <f t="shared" si="33"/>
        <v>0.72222514480708544</v>
      </c>
      <c r="AQ64" s="7">
        <f t="shared" si="34"/>
        <v>0</v>
      </c>
      <c r="AR64" s="24"/>
      <c r="AS64">
        <f t="shared" si="35"/>
        <v>2012</v>
      </c>
      <c r="AT64" s="1" t="b">
        <f t="shared" si="36"/>
        <v>1</v>
      </c>
      <c r="AV64" s="1" t="b">
        <f t="shared" si="55"/>
        <v>1</v>
      </c>
      <c r="AW64" s="1" t="b">
        <f t="shared" si="56"/>
        <v>1</v>
      </c>
      <c r="AY64" s="1" t="b">
        <f t="shared" si="44"/>
        <v>1</v>
      </c>
      <c r="AZ64" s="1" t="b">
        <f t="shared" si="38"/>
        <v>1</v>
      </c>
      <c r="BA64" s="1" t="b">
        <f t="shared" si="39"/>
        <v>1</v>
      </c>
      <c r="BC64">
        <f t="shared" si="40"/>
        <v>2012</v>
      </c>
      <c r="BD64" s="2">
        <f t="shared" si="57"/>
        <v>91760.089417144016</v>
      </c>
      <c r="BE64" s="2"/>
      <c r="BF64" s="2">
        <f t="shared" si="48"/>
        <v>91760.089417144016</v>
      </c>
      <c r="BG64" s="2">
        <f t="shared" si="48"/>
        <v>45880.044708572008</v>
      </c>
      <c r="BH64" s="2"/>
      <c r="BI64" s="2">
        <f t="shared" si="58"/>
        <v>91760.089417144016</v>
      </c>
      <c r="BJ64" s="2">
        <f t="shared" si="49"/>
        <v>137640.13412571599</v>
      </c>
      <c r="BK64" s="2">
        <f t="shared" si="41"/>
        <v>458800.44708572002</v>
      </c>
      <c r="BL64" s="2">
        <f t="shared" si="42"/>
        <v>0</v>
      </c>
      <c r="BM64" s="2"/>
    </row>
    <row r="65" spans="1:65" x14ac:dyDescent="0.3">
      <c r="A65">
        <f t="shared" si="6"/>
        <v>0</v>
      </c>
      <c r="B65" s="2">
        <f t="shared" si="46"/>
        <v>91760.089417144016</v>
      </c>
      <c r="C65" s="2"/>
      <c r="D65" s="2">
        <f t="shared" si="50"/>
        <v>91760.089417144016</v>
      </c>
      <c r="E65" s="2">
        <f t="shared" si="51"/>
        <v>45880.044708572008</v>
      </c>
      <c r="F65" s="2"/>
      <c r="G65" s="2">
        <f t="shared" si="45"/>
        <v>91760.089417144016</v>
      </c>
      <c r="H65" s="2">
        <f t="shared" si="15"/>
        <v>137640.13412571599</v>
      </c>
      <c r="I65" s="2">
        <f t="shared" ref="I65:I66" si="63">SUM(B65:H65)</f>
        <v>458800.44708572008</v>
      </c>
      <c r="J65" s="2">
        <f t="shared" si="16"/>
        <v>-8808.1067365355557</v>
      </c>
      <c r="K65" s="6">
        <f t="shared" si="17"/>
        <v>-1.8836496177278308E-2</v>
      </c>
      <c r="L65" s="7">
        <f t="shared" si="18"/>
        <v>0.98116350382272166</v>
      </c>
      <c r="N65">
        <f t="shared" si="19"/>
        <v>0</v>
      </c>
      <c r="O65" s="2">
        <f t="shared" si="20"/>
        <v>8808.1067365356284</v>
      </c>
      <c r="P65" s="2"/>
      <c r="Q65" s="2"/>
      <c r="R65">
        <f t="shared" si="21"/>
        <v>0</v>
      </c>
      <c r="S65" s="2">
        <f t="shared" si="52"/>
        <v>89998.46806983689</v>
      </c>
      <c r="T65" s="2"/>
      <c r="U65" s="2">
        <f t="shared" si="53"/>
        <v>89998.46806983689</v>
      </c>
      <c r="V65" s="2">
        <f t="shared" si="53"/>
        <v>44118.423361264882</v>
      </c>
      <c r="W65" s="2"/>
      <c r="X65" s="2">
        <f t="shared" si="54"/>
        <v>89998.46806983689</v>
      </c>
      <c r="Y65" s="2">
        <f t="shared" si="54"/>
        <v>135878.51277840888</v>
      </c>
      <c r="Z65" s="2">
        <f t="shared" si="24"/>
        <v>449992.34034918447</v>
      </c>
      <c r="AA65" s="2">
        <f t="shared" si="60"/>
        <v>-8808.1067365355557</v>
      </c>
      <c r="AB65" s="6">
        <f t="shared" si="61"/>
        <v>-1.9198121519898807E-2</v>
      </c>
      <c r="AC65" s="7">
        <f t="shared" si="27"/>
        <v>0.98080187848010114</v>
      </c>
      <c r="AD65" s="2">
        <f t="shared" si="28"/>
        <v>0</v>
      </c>
      <c r="AE65" s="2"/>
      <c r="AG65">
        <f t="shared" si="29"/>
        <v>0</v>
      </c>
      <c r="AH65" s="6">
        <f t="shared" si="59"/>
        <v>0.19999999999999998</v>
      </c>
      <c r="AI65" s="7"/>
      <c r="AJ65" s="6">
        <f t="shared" si="47"/>
        <v>0.19999999999999998</v>
      </c>
      <c r="AK65" s="6">
        <f t="shared" si="47"/>
        <v>9.8042609629821531E-2</v>
      </c>
      <c r="AL65" s="7"/>
      <c r="AM65" s="6">
        <f t="shared" si="62"/>
        <v>0.19999999999999998</v>
      </c>
      <c r="AN65" s="6">
        <f t="shared" si="31"/>
        <v>0.30195739037017844</v>
      </c>
      <c r="AO65" s="6">
        <f t="shared" si="32"/>
        <v>0.99999999999999989</v>
      </c>
      <c r="AP65" s="7">
        <f t="shared" si="33"/>
        <v>0.69804260962982145</v>
      </c>
      <c r="AQ65" s="7">
        <f t="shared" si="34"/>
        <v>0</v>
      </c>
      <c r="AR65" s="24"/>
      <c r="AS65">
        <f t="shared" si="35"/>
        <v>0</v>
      </c>
      <c r="AT65" s="1" t="b">
        <f t="shared" si="36"/>
        <v>1</v>
      </c>
      <c r="AV65" s="1" t="b">
        <f t="shared" si="55"/>
        <v>1</v>
      </c>
      <c r="AW65" s="1" t="b">
        <f t="shared" si="56"/>
        <v>1</v>
      </c>
      <c r="AY65" s="1" t="b">
        <f t="shared" si="44"/>
        <v>1</v>
      </c>
      <c r="AZ65" s="1" t="b">
        <f t="shared" si="38"/>
        <v>1</v>
      </c>
      <c r="BA65" s="1" t="b">
        <f t="shared" si="39"/>
        <v>1</v>
      </c>
      <c r="BC65">
        <f t="shared" si="40"/>
        <v>0</v>
      </c>
      <c r="BD65" s="2">
        <f t="shared" si="57"/>
        <v>89998.468069836905</v>
      </c>
      <c r="BE65" s="2"/>
      <c r="BF65" s="2">
        <f t="shared" si="48"/>
        <v>89998.468069836905</v>
      </c>
      <c r="BG65" s="2">
        <f t="shared" si="48"/>
        <v>44999.234034918452</v>
      </c>
      <c r="BH65" s="2"/>
      <c r="BI65" s="2">
        <f t="shared" si="58"/>
        <v>89998.468069836905</v>
      </c>
      <c r="BJ65" s="2">
        <f t="shared" si="49"/>
        <v>134997.70210475533</v>
      </c>
      <c r="BK65" s="2">
        <f t="shared" si="41"/>
        <v>449992.34034918447</v>
      </c>
      <c r="BL65" s="2">
        <f t="shared" si="42"/>
        <v>0</v>
      </c>
      <c r="BM65" s="2"/>
    </row>
    <row r="66" spans="1:65" x14ac:dyDescent="0.3">
      <c r="A66">
        <f t="shared" si="6"/>
        <v>0</v>
      </c>
      <c r="B66" s="2">
        <f t="shared" si="46"/>
        <v>89998.468069836905</v>
      </c>
      <c r="C66" s="2"/>
      <c r="D66" s="2">
        <f t="shared" si="50"/>
        <v>89998.468069836905</v>
      </c>
      <c r="E66" s="2">
        <f t="shared" si="51"/>
        <v>44999.234034918452</v>
      </c>
      <c r="F66" s="2"/>
      <c r="G66" s="2">
        <f t="shared" si="45"/>
        <v>89998.468069836905</v>
      </c>
      <c r="H66" s="2">
        <f t="shared" si="15"/>
        <v>134997.70210475533</v>
      </c>
      <c r="I66" s="2">
        <f t="shared" si="63"/>
        <v>449992.34034918447</v>
      </c>
      <c r="J66" s="2">
        <f t="shared" si="16"/>
        <v>-8808.1067365356139</v>
      </c>
      <c r="K66" s="6">
        <f t="shared" si="17"/>
        <v>-1.9198121519898931E-2</v>
      </c>
      <c r="L66" s="7">
        <f t="shared" si="18"/>
        <v>0.98080187848010103</v>
      </c>
      <c r="N66">
        <f t="shared" si="19"/>
        <v>0</v>
      </c>
      <c r="O66" s="2">
        <f t="shared" si="20"/>
        <v>8808.1067365356284</v>
      </c>
      <c r="P66" s="2"/>
      <c r="R66">
        <f t="shared" si="21"/>
        <v>0</v>
      </c>
      <c r="S66" s="2">
        <f t="shared" si="52"/>
        <v>88236.846722529779</v>
      </c>
      <c r="T66" s="2"/>
      <c r="U66" s="2">
        <f t="shared" si="53"/>
        <v>88236.846722529779</v>
      </c>
      <c r="V66" s="2">
        <f t="shared" si="53"/>
        <v>43237.612687611327</v>
      </c>
      <c r="W66" s="2"/>
      <c r="X66" s="2">
        <f t="shared" si="54"/>
        <v>88236.846722529779</v>
      </c>
      <c r="Y66" s="2">
        <f t="shared" si="54"/>
        <v>133236.08075744822</v>
      </c>
      <c r="Z66" s="2">
        <f t="shared" si="24"/>
        <v>441184.23361264891</v>
      </c>
      <c r="AA66" s="2">
        <f t="shared" si="60"/>
        <v>-8808.1067365355557</v>
      </c>
      <c r="AB66" s="6">
        <f t="shared" si="61"/>
        <v>-1.9573903701784464E-2</v>
      </c>
      <c r="AC66" s="7">
        <f t="shared" si="27"/>
        <v>0.98042609629821553</v>
      </c>
      <c r="AD66" s="2">
        <f t="shared" si="28"/>
        <v>0</v>
      </c>
      <c r="AE66" s="2"/>
      <c r="AG66">
        <f t="shared" si="29"/>
        <v>0</v>
      </c>
      <c r="AH66" s="6">
        <f t="shared" si="59"/>
        <v>0.19999999999999998</v>
      </c>
      <c r="AI66" s="7"/>
      <c r="AJ66" s="6">
        <f t="shared" si="47"/>
        <v>0.19999999999999998</v>
      </c>
      <c r="AK66" s="6">
        <f t="shared" si="47"/>
        <v>9.8003530936631569E-2</v>
      </c>
      <c r="AL66" s="7"/>
      <c r="AM66" s="6">
        <f t="shared" si="62"/>
        <v>0.19999999999999998</v>
      </c>
      <c r="AN66" s="6">
        <f t="shared" si="31"/>
        <v>0.30199646906336841</v>
      </c>
      <c r="AO66" s="6">
        <f t="shared" ref="AO66:AO67" si="64">SUM(AH66:AN66)</f>
        <v>0.99999999999999989</v>
      </c>
      <c r="AP66" s="7">
        <f t="shared" ref="AP66:AP67" si="65">SUM(AH66:AM66)</f>
        <v>0.69800353093663148</v>
      </c>
      <c r="AQ66" s="7">
        <f t="shared" si="34"/>
        <v>0</v>
      </c>
      <c r="AR66" s="24"/>
      <c r="AS66">
        <f t="shared" si="35"/>
        <v>0</v>
      </c>
      <c r="AT66" s="1" t="b">
        <f t="shared" si="36"/>
        <v>1</v>
      </c>
      <c r="AV66" s="1" t="b">
        <f t="shared" si="55"/>
        <v>1</v>
      </c>
      <c r="AW66" s="1" t="b">
        <f t="shared" si="56"/>
        <v>1</v>
      </c>
      <c r="AY66" s="1" t="b">
        <f t="shared" si="44"/>
        <v>1</v>
      </c>
      <c r="AZ66" s="1" t="b">
        <f t="shared" si="38"/>
        <v>1</v>
      </c>
      <c r="BA66" s="1" t="b">
        <f t="shared" si="39"/>
        <v>1</v>
      </c>
      <c r="BC66">
        <f t="shared" si="40"/>
        <v>0</v>
      </c>
      <c r="BD66" s="2">
        <f t="shared" si="57"/>
        <v>88236.846722529794</v>
      </c>
      <c r="BE66" s="2"/>
      <c r="BF66" s="2">
        <f t="shared" si="48"/>
        <v>88236.846722529794</v>
      </c>
      <c r="BG66" s="2">
        <f t="shared" si="48"/>
        <v>44118.423361264897</v>
      </c>
      <c r="BH66" s="2"/>
      <c r="BI66" s="2">
        <f t="shared" si="58"/>
        <v>88236.846722529794</v>
      </c>
      <c r="BJ66" s="2">
        <f t="shared" si="49"/>
        <v>132355.27008379466</v>
      </c>
      <c r="BK66" s="2">
        <f t="shared" si="41"/>
        <v>441184.23361264891</v>
      </c>
      <c r="BL66" s="2">
        <f t="shared" si="42"/>
        <v>0</v>
      </c>
      <c r="BM66" s="20"/>
    </row>
    <row r="67" spans="1:65" x14ac:dyDescent="0.3">
      <c r="A67">
        <f t="shared" si="6"/>
        <v>0</v>
      </c>
      <c r="B67" s="2">
        <f t="shared" si="46"/>
        <v>88236.846722529794</v>
      </c>
      <c r="C67" s="2"/>
      <c r="D67" s="2">
        <f t="shared" si="50"/>
        <v>88236.846722529794</v>
      </c>
      <c r="E67" s="2">
        <f t="shared" si="51"/>
        <v>44118.423361264897</v>
      </c>
      <c r="F67" s="2"/>
      <c r="G67" s="2">
        <f t="shared" si="45"/>
        <v>88236.846722529794</v>
      </c>
      <c r="H67" s="2">
        <f t="shared" si="15"/>
        <v>132355.27008379466</v>
      </c>
      <c r="I67" s="2">
        <f t="shared" ref="I67" si="66">SUM(B67:H67)</f>
        <v>441184.23361264897</v>
      </c>
      <c r="J67" s="2">
        <f t="shared" si="16"/>
        <v>-8808.1067365354975</v>
      </c>
      <c r="K67" s="6">
        <f t="shared" si="17"/>
        <v>-1.9573903701784332E-2</v>
      </c>
      <c r="L67" s="7">
        <f t="shared" si="18"/>
        <v>0.98042609629821564</v>
      </c>
      <c r="N67">
        <f t="shared" si="19"/>
        <v>0</v>
      </c>
      <c r="O67" s="2">
        <f t="shared" si="20"/>
        <v>8808.1067365356284</v>
      </c>
      <c r="P67" s="2"/>
      <c r="R67">
        <f t="shared" si="21"/>
        <v>0</v>
      </c>
      <c r="S67" s="2">
        <f t="shared" si="52"/>
        <v>86475.225375222668</v>
      </c>
      <c r="T67" s="2"/>
      <c r="U67" s="2">
        <f t="shared" si="53"/>
        <v>86475.225375222668</v>
      </c>
      <c r="V67" s="2">
        <f t="shared" si="53"/>
        <v>42356.802013957771</v>
      </c>
      <c r="W67" s="2"/>
      <c r="X67" s="2">
        <f t="shared" si="54"/>
        <v>86475.225375222668</v>
      </c>
      <c r="Y67" s="2">
        <f t="shared" si="54"/>
        <v>130593.64873648754</v>
      </c>
      <c r="Z67" s="2">
        <f t="shared" si="24"/>
        <v>432376.12687611335</v>
      </c>
      <c r="AA67" s="2">
        <f t="shared" si="60"/>
        <v>-8808.1067365355557</v>
      </c>
      <c r="AB67" s="6">
        <f t="shared" si="61"/>
        <v>-1.9964690633684112E-2</v>
      </c>
      <c r="AC67" s="7">
        <f t="shared" si="27"/>
        <v>0.98003530936631589</v>
      </c>
      <c r="AD67" s="2">
        <f t="shared" si="28"/>
        <v>0</v>
      </c>
      <c r="AE67" s="2"/>
      <c r="AG67">
        <f t="shared" si="29"/>
        <v>0</v>
      </c>
      <c r="AH67" s="6">
        <f t="shared" si="59"/>
        <v>0.19999999999999998</v>
      </c>
      <c r="AI67" s="7"/>
      <c r="AJ67" s="6">
        <f t="shared" ref="AJ67:AK67" si="67">U67/$Z67</f>
        <v>0.19999999999999998</v>
      </c>
      <c r="AK67" s="6">
        <f t="shared" si="67"/>
        <v>9.7962860068113944E-2</v>
      </c>
      <c r="AL67" s="7"/>
      <c r="AM67" s="6">
        <f t="shared" si="62"/>
        <v>0.19999999999999998</v>
      </c>
      <c r="AN67" s="6">
        <f t="shared" si="31"/>
        <v>0.30203713993188597</v>
      </c>
      <c r="AO67" s="6">
        <f t="shared" si="64"/>
        <v>0.99999999999999989</v>
      </c>
      <c r="AP67" s="7">
        <f t="shared" si="65"/>
        <v>0.69796286006811392</v>
      </c>
      <c r="AQ67" s="7">
        <f t="shared" si="34"/>
        <v>0</v>
      </c>
      <c r="AR67" s="24"/>
      <c r="AS67">
        <f t="shared" si="35"/>
        <v>0</v>
      </c>
      <c r="AT67" s="1" t="b">
        <f t="shared" si="36"/>
        <v>1</v>
      </c>
      <c r="AV67" s="1" t="b">
        <f t="shared" si="55"/>
        <v>1</v>
      </c>
      <c r="AW67" s="1" t="b">
        <f t="shared" si="56"/>
        <v>1</v>
      </c>
      <c r="AY67" s="1" t="b">
        <f t="shared" si="44"/>
        <v>1</v>
      </c>
      <c r="AZ67" s="1" t="b">
        <f t="shared" si="38"/>
        <v>1</v>
      </c>
      <c r="BA67" s="1" t="b">
        <f t="shared" si="39"/>
        <v>1</v>
      </c>
      <c r="BC67">
        <f t="shared" si="40"/>
        <v>0</v>
      </c>
      <c r="BD67" s="2">
        <f t="shared" si="57"/>
        <v>86475.225375222682</v>
      </c>
      <c r="BE67" s="2"/>
      <c r="BF67" s="2">
        <f t="shared" ref="BF67:BG69" si="68">$BK67*BF$39</f>
        <v>86475.225375222682</v>
      </c>
      <c r="BG67" s="2">
        <f t="shared" si="68"/>
        <v>43237.612687611341</v>
      </c>
      <c r="BH67" s="2"/>
      <c r="BI67" s="2">
        <f t="shared" si="58"/>
        <v>86475.225375222682</v>
      </c>
      <c r="BJ67" s="2">
        <f t="shared" si="49"/>
        <v>129712.83806283399</v>
      </c>
      <c r="BK67" s="2">
        <f t="shared" si="41"/>
        <v>432376.12687611335</v>
      </c>
      <c r="BL67" s="2">
        <f t="shared" si="42"/>
        <v>0</v>
      </c>
      <c r="BM67" s="20"/>
    </row>
    <row r="68" spans="1:65" x14ac:dyDescent="0.3">
      <c r="A68">
        <f t="shared" si="6"/>
        <v>0</v>
      </c>
      <c r="B68" s="2">
        <f t="shared" si="46"/>
        <v>86475.225375222682</v>
      </c>
      <c r="C68" s="2"/>
      <c r="D68" s="2">
        <f t="shared" si="50"/>
        <v>86475.225375222682</v>
      </c>
      <c r="E68" s="2">
        <f t="shared" si="51"/>
        <v>43237.612687611341</v>
      </c>
      <c r="F68" s="2"/>
      <c r="G68" s="2">
        <f t="shared" si="45"/>
        <v>86475.225375222682</v>
      </c>
      <c r="H68" s="2">
        <f t="shared" si="15"/>
        <v>129712.83806283399</v>
      </c>
      <c r="I68" s="2">
        <f t="shared" ref="I68:I69" si="69">SUM(B68:H68)</f>
        <v>432376.12687611335</v>
      </c>
      <c r="J68" s="2">
        <f t="shared" ref="J68:J69" si="70">I68-I67</f>
        <v>-8808.1067365356139</v>
      </c>
      <c r="K68" s="6">
        <f t="shared" ref="K68:K69" si="71">(J68/I67)</f>
        <v>-1.9964690633684244E-2</v>
      </c>
      <c r="L68" s="7">
        <f t="shared" ref="L68:L69" si="72">K68+1</f>
        <v>0.98003530936631578</v>
      </c>
      <c r="N68">
        <f t="shared" ref="N68:N69" si="73">A68</f>
        <v>0</v>
      </c>
      <c r="O68" s="2">
        <f t="shared" si="20"/>
        <v>8808.1067365356284</v>
      </c>
      <c r="P68" s="2"/>
      <c r="R68">
        <f t="shared" ref="R68:R69" si="74">A68</f>
        <v>0</v>
      </c>
      <c r="S68" s="2">
        <f t="shared" ref="S68:S69" si="75">B68-($O68/5)</f>
        <v>84713.604027915557</v>
      </c>
      <c r="T68" s="2"/>
      <c r="U68" s="2">
        <f t="shared" ref="U68:U69" si="76">D68-($O68/5)</f>
        <v>84713.604027915557</v>
      </c>
      <c r="V68" s="2">
        <f t="shared" ref="V68:V69" si="77">E68-($O68/5)</f>
        <v>41475.991340304216</v>
      </c>
      <c r="W68" s="2"/>
      <c r="X68" s="2">
        <f t="shared" ref="X68:X69" si="78">G68-($O68/5)</f>
        <v>84713.604027915557</v>
      </c>
      <c r="Y68" s="2">
        <f t="shared" ref="Y68:Y69" si="79">H68-($O68/5)</f>
        <v>127951.21671552687</v>
      </c>
      <c r="Z68" s="2">
        <f t="shared" ref="Z68:Z69" si="80">SUM(S68:Y68)</f>
        <v>423568.0201395778</v>
      </c>
      <c r="AA68" s="2">
        <f t="shared" ref="AA68:AA69" si="81">Z68-Z67</f>
        <v>-8808.1067365355557</v>
      </c>
      <c r="AB68" s="6">
        <f t="shared" ref="AB68:AB69" si="82">(AA68/Z67)</f>
        <v>-2.0371399318860405E-2</v>
      </c>
      <c r="AC68" s="7">
        <f t="shared" ref="AC68:AC69" si="83">AB68+1</f>
        <v>0.97962860068113955</v>
      </c>
      <c r="AD68" s="2">
        <f t="shared" ref="AD68:AD69" si="84">Z68-(I68-O68)</f>
        <v>0</v>
      </c>
      <c r="AE68" s="2"/>
      <c r="AG68">
        <f t="shared" ref="AG68:AG69" si="85">A68</f>
        <v>0</v>
      </c>
      <c r="AH68" s="6">
        <f t="shared" ref="AH68:AH69" si="86">S68/$Z68</f>
        <v>0.19999999999999998</v>
      </c>
      <c r="AI68" s="7"/>
      <c r="AJ68" s="6">
        <f t="shared" ref="AJ68:AJ69" si="87">U68/$Z68</f>
        <v>0.19999999999999998</v>
      </c>
      <c r="AK68" s="6">
        <f t="shared" ref="AK68:AK69" si="88">V68/$Z68</f>
        <v>9.792049769630079E-2</v>
      </c>
      <c r="AL68" s="7"/>
      <c r="AM68" s="6">
        <f t="shared" ref="AM68:AM69" si="89">X68/$Z68</f>
        <v>0.19999999999999998</v>
      </c>
      <c r="AN68" s="6">
        <f t="shared" ref="AN68:AN69" si="90">Y68/$Z68</f>
        <v>0.30207950230369912</v>
      </c>
      <c r="AO68" s="6">
        <f t="shared" ref="AO68:AO69" si="91">SUM(AH68:AN68)</f>
        <v>0.99999999999999978</v>
      </c>
      <c r="AP68" s="7">
        <f t="shared" ref="AP68:AP69" si="92">SUM(AH68:AM68)</f>
        <v>0.69792049769630071</v>
      </c>
      <c r="AQ68" s="7">
        <f t="shared" ref="AQ68:AQ69" si="93">AO68-(AP68+AN68)</f>
        <v>0</v>
      </c>
      <c r="AR68" s="24"/>
      <c r="AS68">
        <f t="shared" ref="AS68:AS69" si="94">AG68</f>
        <v>0</v>
      </c>
      <c r="AT68" s="1" t="b">
        <f t="shared" ref="AT68:AT69" si="95">AND((S68/$Z68)&gt;0.15,(S68/$Z68)&lt;0.25)</f>
        <v>1</v>
      </c>
      <c r="AV68" s="1" t="b">
        <f t="shared" ref="AV68:AV69" si="96">AND((U68/$Z68)&gt;0.15,(U68/$Z68)&lt;0.25)</f>
        <v>1</v>
      </c>
      <c r="AW68" s="1" t="b">
        <f t="shared" ref="AW68:AW69" si="97">AND((V68/$Z68)&gt;0.05,(V68/$Z68)&lt;0.15)</f>
        <v>1</v>
      </c>
      <c r="AY68" s="1" t="b">
        <f t="shared" ref="AY68:AY69" si="98">AND((X68/$Z68)&gt;0.15,(X68/$Z68)&lt;0.25)</f>
        <v>1</v>
      </c>
      <c r="AZ68" s="1" t="b">
        <f t="shared" ref="AZ68:AZ69" si="99">AND((Y68/$Z68)&gt;0.25,(Y68/$Z68)&lt;0.35)</f>
        <v>1</v>
      </c>
      <c r="BA68" s="1" t="b">
        <f t="shared" ref="BA68:BA69" si="100">AND((Z68/$Z68)&gt;0.999,(Z68/$Z68)&lt;1.01)</f>
        <v>1</v>
      </c>
      <c r="BC68">
        <f t="shared" ref="BC68:BC69" si="101">AS68</f>
        <v>0</v>
      </c>
      <c r="BD68" s="2">
        <f t="shared" si="57"/>
        <v>84713.604027915571</v>
      </c>
      <c r="BE68" s="2"/>
      <c r="BF68" s="2">
        <f t="shared" si="68"/>
        <v>84713.604027915571</v>
      </c>
      <c r="BG68" s="2">
        <f t="shared" si="68"/>
        <v>42356.802013957786</v>
      </c>
      <c r="BH68" s="2"/>
      <c r="BI68" s="2">
        <f t="shared" si="58"/>
        <v>84713.604027915571</v>
      </c>
      <c r="BJ68" s="2">
        <f t="shared" si="49"/>
        <v>127070.40604187333</v>
      </c>
      <c r="BK68" s="2">
        <f t="shared" ref="BK68:BK69" si="102">Z68</f>
        <v>423568.0201395778</v>
      </c>
      <c r="BL68" s="2">
        <f t="shared" ref="BL68:BL69" si="103">SUM(BD68:BJ68)-Z68</f>
        <v>0</v>
      </c>
      <c r="BM68" s="20"/>
    </row>
    <row r="69" spans="1:65" x14ac:dyDescent="0.3">
      <c r="A69">
        <f t="shared" si="6"/>
        <v>0</v>
      </c>
      <c r="B69" s="2">
        <f t="shared" si="46"/>
        <v>84713.604027915571</v>
      </c>
      <c r="C69" s="2"/>
      <c r="D69" s="2">
        <f t="shared" si="50"/>
        <v>84713.604027915571</v>
      </c>
      <c r="E69" s="2">
        <f t="shared" si="51"/>
        <v>42356.802013957786</v>
      </c>
      <c r="F69" s="2"/>
      <c r="G69" s="2">
        <f t="shared" si="45"/>
        <v>84713.604027915571</v>
      </c>
      <c r="H69" s="2">
        <f t="shared" si="15"/>
        <v>127070.40604187333</v>
      </c>
      <c r="I69" s="2">
        <f t="shared" si="69"/>
        <v>423568.02013957786</v>
      </c>
      <c r="J69" s="2">
        <f t="shared" si="70"/>
        <v>-8808.1067365354975</v>
      </c>
      <c r="K69" s="6">
        <f t="shared" si="71"/>
        <v>-2.037139931886027E-2</v>
      </c>
      <c r="L69" s="7">
        <f t="shared" si="72"/>
        <v>0.97962860068113977</v>
      </c>
      <c r="N69">
        <f t="shared" si="73"/>
        <v>0</v>
      </c>
      <c r="O69" s="2">
        <f t="shared" si="20"/>
        <v>8808.1067365356284</v>
      </c>
      <c r="P69" s="2"/>
      <c r="R69">
        <f t="shared" si="74"/>
        <v>0</v>
      </c>
      <c r="S69" s="2">
        <f t="shared" si="75"/>
        <v>82951.982680608446</v>
      </c>
      <c r="T69" s="2"/>
      <c r="U69" s="2">
        <f t="shared" si="76"/>
        <v>82951.982680608446</v>
      </c>
      <c r="V69" s="2">
        <f t="shared" si="77"/>
        <v>40595.18066665066</v>
      </c>
      <c r="W69" s="2"/>
      <c r="X69" s="2">
        <f t="shared" si="78"/>
        <v>82951.982680608446</v>
      </c>
      <c r="Y69" s="2">
        <f t="shared" si="79"/>
        <v>125308.7846945662</v>
      </c>
      <c r="Z69" s="2">
        <f t="shared" si="80"/>
        <v>414759.91340304224</v>
      </c>
      <c r="AA69" s="2">
        <f t="shared" si="81"/>
        <v>-8808.1067365355557</v>
      </c>
      <c r="AB69" s="6">
        <f t="shared" si="82"/>
        <v>-2.0795023036991867E-2</v>
      </c>
      <c r="AC69" s="7">
        <f t="shared" si="83"/>
        <v>0.97920497696300812</v>
      </c>
      <c r="AD69" s="2">
        <f t="shared" si="84"/>
        <v>0</v>
      </c>
      <c r="AE69" s="2"/>
      <c r="AG69">
        <f t="shared" si="85"/>
        <v>0</v>
      </c>
      <c r="AH69" s="6">
        <f t="shared" si="86"/>
        <v>0.19999999999999998</v>
      </c>
      <c r="AI69" s="7"/>
      <c r="AJ69" s="6">
        <f t="shared" si="87"/>
        <v>0.19999999999999998</v>
      </c>
      <c r="AK69" s="6">
        <f t="shared" si="88"/>
        <v>9.7876336055655322E-2</v>
      </c>
      <c r="AL69" s="7"/>
      <c r="AM69" s="6">
        <f t="shared" si="89"/>
        <v>0.19999999999999998</v>
      </c>
      <c r="AN69" s="6">
        <f t="shared" si="90"/>
        <v>0.30212366394434459</v>
      </c>
      <c r="AO69" s="6">
        <f t="shared" si="91"/>
        <v>0.99999999999999978</v>
      </c>
      <c r="AP69" s="7">
        <f t="shared" si="92"/>
        <v>0.69787633605565524</v>
      </c>
      <c r="AQ69" s="7">
        <f t="shared" si="93"/>
        <v>0</v>
      </c>
      <c r="AR69" s="24"/>
      <c r="AS69">
        <f t="shared" si="94"/>
        <v>0</v>
      </c>
      <c r="AT69" s="1" t="b">
        <f t="shared" si="95"/>
        <v>1</v>
      </c>
      <c r="AV69" s="1" t="b">
        <f t="shared" si="96"/>
        <v>1</v>
      </c>
      <c r="AW69" s="1" t="b">
        <f t="shared" si="97"/>
        <v>1</v>
      </c>
      <c r="AY69" s="1" t="b">
        <f t="shared" si="98"/>
        <v>1</v>
      </c>
      <c r="AZ69" s="1" t="b">
        <f t="shared" si="99"/>
        <v>1</v>
      </c>
      <c r="BA69" s="1" t="b">
        <f t="shared" si="100"/>
        <v>1</v>
      </c>
      <c r="BC69">
        <f t="shared" si="101"/>
        <v>0</v>
      </c>
      <c r="BD69" s="2">
        <f t="shared" si="57"/>
        <v>82951.98268060846</v>
      </c>
      <c r="BE69" s="2"/>
      <c r="BF69" s="2">
        <f t="shared" si="68"/>
        <v>82951.98268060846</v>
      </c>
      <c r="BG69" s="2">
        <f t="shared" si="68"/>
        <v>41475.99134030423</v>
      </c>
      <c r="BH69" s="2"/>
      <c r="BI69" s="2">
        <f t="shared" si="58"/>
        <v>82951.98268060846</v>
      </c>
      <c r="BJ69" s="2">
        <f t="shared" si="49"/>
        <v>124427.97402091266</v>
      </c>
      <c r="BK69" s="2">
        <f t="shared" si="102"/>
        <v>414759.91340304224</v>
      </c>
      <c r="BL69" s="2">
        <f t="shared" si="103"/>
        <v>0</v>
      </c>
      <c r="BM69" s="20"/>
    </row>
    <row r="70" spans="1:65" x14ac:dyDescent="0.3">
      <c r="A70" s="9" t="s">
        <v>79</v>
      </c>
      <c r="B70" s="10">
        <f>BD69</f>
        <v>82951.98268060846</v>
      </c>
      <c r="C70" s="10"/>
      <c r="D70" s="10">
        <f>BF69</f>
        <v>82951.98268060846</v>
      </c>
      <c r="E70" s="10">
        <f>BG69</f>
        <v>41475.99134030423</v>
      </c>
      <c r="F70" s="10"/>
      <c r="G70" s="10">
        <f>BI69</f>
        <v>82951.98268060846</v>
      </c>
      <c r="H70" s="10">
        <f>BJ69</f>
        <v>124427.97402091266</v>
      </c>
      <c r="I70" s="10">
        <f>SUM(B70:H70)</f>
        <v>414759.91340304224</v>
      </c>
      <c r="J70" s="10"/>
      <c r="K70" s="10"/>
      <c r="L70" s="74"/>
      <c r="N70" t="s">
        <v>40</v>
      </c>
      <c r="O70" s="2">
        <f>O66</f>
        <v>8808.1067365356284</v>
      </c>
      <c r="P70" s="2"/>
      <c r="R70" s="9" t="s">
        <v>79</v>
      </c>
      <c r="S70" s="10">
        <f>S69</f>
        <v>82951.982680608446</v>
      </c>
      <c r="T70" s="10"/>
      <c r="U70" s="10">
        <f>U69</f>
        <v>82951.982680608446</v>
      </c>
      <c r="V70" s="10">
        <f>V69</f>
        <v>40595.18066665066</v>
      </c>
      <c r="W70" s="10"/>
      <c r="X70" s="10">
        <f>X69</f>
        <v>82951.982680608446</v>
      </c>
      <c r="Y70" s="10">
        <f>Y69</f>
        <v>125308.7846945662</v>
      </c>
      <c r="Z70" s="10">
        <f>SUM(S70:Y70)</f>
        <v>414759.91340304224</v>
      </c>
      <c r="AA70" s="10"/>
      <c r="AB70" s="10"/>
      <c r="AC70" s="74"/>
      <c r="AD70" s="10"/>
      <c r="AE70" s="43"/>
      <c r="AK70" s="7"/>
      <c r="BC70" s="21"/>
      <c r="BD70" s="22"/>
      <c r="BF70" s="22"/>
      <c r="BG70" s="22"/>
      <c r="BI70" s="22"/>
      <c r="BJ70" s="22"/>
    </row>
    <row r="71" spans="1:65" x14ac:dyDescent="0.3">
      <c r="A71" s="11" t="s">
        <v>11</v>
      </c>
      <c r="I71" s="6">
        <f>(Z70-Z39)/Z39</f>
        <v>3.1475991340304224</v>
      </c>
      <c r="K71" s="6"/>
      <c r="N71" t="s">
        <v>71</v>
      </c>
      <c r="O71" s="2">
        <f>SUM(O40:O69)</f>
        <v>211760.11699393415</v>
      </c>
      <c r="P71" s="2"/>
      <c r="AB71" s="6"/>
      <c r="BF71" s="22"/>
    </row>
    <row r="72" spans="1:65" x14ac:dyDescent="0.3">
      <c r="A72" s="1" t="s">
        <v>12</v>
      </c>
      <c r="I72" s="12">
        <f>STDEV(AC40:AC69)</f>
        <v>0.11728652833900044</v>
      </c>
    </row>
    <row r="73" spans="1:65" x14ac:dyDescent="0.3">
      <c r="A73" s="1" t="s">
        <v>13</v>
      </c>
      <c r="I73" s="13">
        <f>((1+I71)^(1/I80))-1</f>
        <v>4.8559853727262459E-2</v>
      </c>
    </row>
    <row r="74" spans="1:65" x14ac:dyDescent="0.3">
      <c r="A74" s="1" t="s">
        <v>83</v>
      </c>
      <c r="I74" s="31">
        <f>J60</f>
        <v>-122573.45690925111</v>
      </c>
      <c r="O74" s="2"/>
      <c r="P74" s="2"/>
    </row>
    <row r="75" spans="1:65" x14ac:dyDescent="0.3">
      <c r="A75" s="1" t="s">
        <v>84</v>
      </c>
      <c r="I75" s="32">
        <f>K60</f>
        <v>-0.28032278915833275</v>
      </c>
    </row>
    <row r="76" spans="1:65" x14ac:dyDescent="0.3">
      <c r="A76" s="1" t="s">
        <v>43</v>
      </c>
      <c r="I76" s="2">
        <f>O71</f>
        <v>211760.11699393415</v>
      </c>
    </row>
    <row r="77" spans="1:65" x14ac:dyDescent="0.3">
      <c r="A77" s="3" t="s">
        <v>5</v>
      </c>
      <c r="B77" s="3"/>
      <c r="C77" s="3"/>
      <c r="D77" s="3"/>
      <c r="E77" s="3"/>
      <c r="F77" s="3"/>
      <c r="G77" s="3"/>
      <c r="H77" s="3"/>
      <c r="I77" s="33">
        <f>I70-Z70</f>
        <v>0</v>
      </c>
      <c r="Z77" s="2"/>
    </row>
    <row r="78" spans="1:65" x14ac:dyDescent="0.3">
      <c r="A78" s="3" t="s">
        <v>149</v>
      </c>
      <c r="B78" s="3"/>
      <c r="C78" s="3"/>
      <c r="D78" s="3"/>
      <c r="E78" s="3"/>
      <c r="F78" s="3"/>
      <c r="G78" s="3"/>
      <c r="H78" s="3"/>
      <c r="I78" s="33">
        <f>((SUM(AA40:AA69)))-(I70-I39)</f>
        <v>0</v>
      </c>
    </row>
    <row r="79" spans="1:65" x14ac:dyDescent="0.3">
      <c r="A79" s="3" t="s">
        <v>148</v>
      </c>
      <c r="B79" s="3"/>
      <c r="C79" s="3"/>
      <c r="D79" s="3"/>
      <c r="E79" s="3"/>
      <c r="F79" s="3"/>
      <c r="G79" s="3"/>
      <c r="H79" s="3"/>
      <c r="I79" s="33">
        <f>(SUM(O40:O69))-I76</f>
        <v>0</v>
      </c>
      <c r="Z79" s="73"/>
    </row>
    <row r="80" spans="1:65" x14ac:dyDescent="0.3">
      <c r="A80" s="3" t="s">
        <v>160</v>
      </c>
      <c r="B80" s="3"/>
      <c r="C80" s="3"/>
      <c r="D80" s="3"/>
      <c r="E80" s="3"/>
      <c r="F80" s="3"/>
      <c r="G80" s="3"/>
      <c r="H80" s="3"/>
      <c r="I80" s="75">
        <f>COUNTA(I40:I69)</f>
        <v>30</v>
      </c>
    </row>
    <row r="81" spans="2:9" x14ac:dyDescent="0.3">
      <c r="B81" s="63"/>
      <c r="C81" s="63"/>
      <c r="D81" s="63"/>
      <c r="E81" s="63"/>
      <c r="G81" s="63"/>
      <c r="H81" s="63"/>
      <c r="I81" s="63"/>
    </row>
    <row r="82" spans="2:9" x14ac:dyDescent="0.3">
      <c r="B82" s="2"/>
      <c r="D82" s="2"/>
      <c r="E82" s="2"/>
      <c r="G82" s="2"/>
      <c r="H82" s="2"/>
      <c r="I82" s="2"/>
    </row>
  </sheetData>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80"/>
  <sheetViews>
    <sheetView zoomScaleNormal="100" workbookViewId="0">
      <selection activeCell="A30" sqref="A30"/>
    </sheetView>
  </sheetViews>
  <sheetFormatPr defaultColWidth="8.88671875" defaultRowHeight="14.4" x14ac:dyDescent="0.3"/>
  <cols>
    <col min="1" max="1" width="25.44140625" customWidth="1"/>
    <col min="2" max="4" width="9.33203125" bestFit="1" customWidth="1"/>
    <col min="7" max="7" width="9.88671875" bestFit="1" customWidth="1"/>
    <col min="8" max="8" width="9.33203125" bestFit="1" customWidth="1"/>
    <col min="9" max="9" width="11.6640625" customWidth="1"/>
    <col min="10" max="10" width="10" bestFit="1" customWidth="1"/>
    <col min="15" max="15" width="9.88671875" bestFit="1" customWidth="1"/>
    <col min="16" max="16" width="9.88671875" customWidth="1"/>
    <col min="19" max="19" width="10.88671875" bestFit="1" customWidth="1"/>
    <col min="20" max="20" width="9.33203125" bestFit="1" customWidth="1"/>
    <col min="21" max="21" width="11.88671875" bestFit="1" customWidth="1"/>
    <col min="25" max="25" width="9.33203125" bestFit="1" customWidth="1"/>
    <col min="26" max="26" width="10.88671875" bestFit="1" customWidth="1"/>
    <col min="27" max="31" width="10.88671875" customWidth="1"/>
    <col min="46" max="46" width="10.88671875" bestFit="1" customWidth="1"/>
    <col min="47" max="48" width="9.33203125" bestFit="1" customWidth="1"/>
    <col min="51" max="51" width="9.88671875" bestFit="1" customWidth="1"/>
    <col min="52" max="53" width="9.33203125" bestFit="1" customWidth="1"/>
  </cols>
  <sheetData>
    <row r="1" spans="1:16" x14ac:dyDescent="0.3">
      <c r="A1" s="20" t="s">
        <v>50</v>
      </c>
      <c r="N1" s="20" t="s">
        <v>145</v>
      </c>
    </row>
    <row r="2" spans="1:16"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3">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3">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 Withdrawals-No Rebalancing'!N28</f>
        <v>2012</v>
      </c>
      <c r="O28" s="50">
        <f>'4% Withdrawals-No Rebalancing'!O28</f>
        <v>1.7999999999999999E-2</v>
      </c>
    </row>
    <row r="29" spans="1:16" x14ac:dyDescent="0.3">
      <c r="A29" s="17">
        <f>'Non-Rebalanced Portfolio'!A29</f>
        <v>0</v>
      </c>
      <c r="B29" s="17">
        <f>'Non-Rebalanced Portfolio'!B29</f>
        <v>0</v>
      </c>
      <c r="C29" s="19"/>
      <c r="D29" s="17">
        <f>'Non-Rebalanced Portfolio'!D29</f>
        <v>0</v>
      </c>
      <c r="E29" s="17">
        <f>'Non-Rebalanced Portfolio'!E29</f>
        <v>0</v>
      </c>
      <c r="F29" s="19"/>
      <c r="G29" s="17">
        <f>'Non-Rebalanced Portfolio'!G29</f>
        <v>0</v>
      </c>
      <c r="H29" s="17">
        <f>'Non-Rebalanced Portfolio'!H29</f>
        <v>0</v>
      </c>
      <c r="N29" s="49">
        <f>'4% Withdrawals-No Rebalancing'!N29</f>
        <v>0</v>
      </c>
      <c r="O29" s="50">
        <f>'4% Withdrawals-No Rebalancing'!O29</f>
        <v>0</v>
      </c>
    </row>
    <row r="30" spans="1:16" x14ac:dyDescent="0.3">
      <c r="A30" s="17">
        <f>'Non-Rebalanced Portfolio'!A30</f>
        <v>0</v>
      </c>
      <c r="B30" s="17">
        <f>'Non-Rebalanced Portfolio'!B30</f>
        <v>0</v>
      </c>
      <c r="C30" s="19"/>
      <c r="D30" s="17">
        <f>'Non-Rebalanced Portfolio'!D30</f>
        <v>0</v>
      </c>
      <c r="E30" s="17">
        <f>'Non-Rebalanced Portfolio'!E30</f>
        <v>0</v>
      </c>
      <c r="F30" s="19"/>
      <c r="G30" s="17">
        <f>'Non-Rebalanced Portfolio'!G30</f>
        <v>0</v>
      </c>
      <c r="H30" s="17">
        <f>'Non-Rebalanced Portfolio'!H30</f>
        <v>0</v>
      </c>
      <c r="N30" s="49">
        <f>'4% Withdrawals-No Rebalancing'!N30</f>
        <v>0</v>
      </c>
      <c r="O30" s="50">
        <f>'4% Withdrawals-No Rebalancing'!O30</f>
        <v>0</v>
      </c>
    </row>
    <row r="31" spans="1:16" x14ac:dyDescent="0.3">
      <c r="A31" s="17">
        <f>'Non-Rebalanced Portfolio'!A31</f>
        <v>0</v>
      </c>
      <c r="B31" s="17">
        <f>'Non-Rebalanced Portfolio'!B31</f>
        <v>0</v>
      </c>
      <c r="C31" s="19"/>
      <c r="D31" s="17">
        <f>'Non-Rebalanced Portfolio'!D31</f>
        <v>0</v>
      </c>
      <c r="E31" s="17">
        <f>'Non-Rebalanced Portfolio'!E31</f>
        <v>0</v>
      </c>
      <c r="F31" s="19"/>
      <c r="G31" s="17">
        <f>'Non-Rebalanced Portfolio'!G31</f>
        <v>0</v>
      </c>
      <c r="H31" s="17">
        <f>'Non-Rebalanced Portfolio'!H31</f>
        <v>0</v>
      </c>
      <c r="N31" s="49">
        <f>'4% Withdrawals-No Rebalancing'!N31</f>
        <v>0</v>
      </c>
      <c r="O31" s="50">
        <f>'4% Withdrawals-No Rebalancing'!O31</f>
        <v>0</v>
      </c>
    </row>
    <row r="32" spans="1:16" x14ac:dyDescent="0.3">
      <c r="A32" s="17">
        <f>'Non-Rebalanced Portfolio'!A32</f>
        <v>0</v>
      </c>
      <c r="B32" s="17">
        <f>'Non-Rebalanced Portfolio'!B32</f>
        <v>0</v>
      </c>
      <c r="C32" s="19"/>
      <c r="D32" s="17">
        <f>'Non-Rebalanced Portfolio'!D32</f>
        <v>0</v>
      </c>
      <c r="E32" s="17">
        <f>'Non-Rebalanced Portfolio'!E32</f>
        <v>0</v>
      </c>
      <c r="F32" s="19"/>
      <c r="G32" s="17">
        <f>'Non-Rebalanced Portfolio'!G32</f>
        <v>0</v>
      </c>
      <c r="H32" s="17">
        <f>'Non-Rebalanced Portfolio'!H32</f>
        <v>0</v>
      </c>
      <c r="N32" s="49">
        <f>'4% Withdrawals-No Rebalancing'!N32</f>
        <v>0</v>
      </c>
      <c r="O32" s="50">
        <f>'4% Withdrawals-No Rebalancing'!O32</f>
        <v>0</v>
      </c>
    </row>
    <row r="33" spans="1:86" x14ac:dyDescent="0.3">
      <c r="A33" s="17">
        <f>'Non-Rebalanced Portfolio'!A33</f>
        <v>0</v>
      </c>
      <c r="B33" s="17">
        <f>'Non-Rebalanced Portfolio'!B33</f>
        <v>0</v>
      </c>
      <c r="C33" s="19"/>
      <c r="D33" s="17">
        <f>'Non-Rebalanced Portfolio'!D33</f>
        <v>0</v>
      </c>
      <c r="E33" s="17">
        <f>'Non-Rebalanced Portfolio'!E33</f>
        <v>0</v>
      </c>
      <c r="F33" s="19"/>
      <c r="G33" s="17">
        <f>'Non-Rebalanced Portfolio'!G33</f>
        <v>0</v>
      </c>
      <c r="H33" s="17">
        <f>'Non-Rebalanced Portfolio'!H33</f>
        <v>0</v>
      </c>
      <c r="N33" s="49">
        <f>'4% Withdrawals-No Rebalancing'!N33</f>
        <v>0</v>
      </c>
      <c r="O33" s="50">
        <f>'4% Withdrawals-No Rebalancing'!O33</f>
        <v>0</v>
      </c>
    </row>
    <row r="36" spans="1:86" x14ac:dyDescent="0.3">
      <c r="A36" s="20" t="s">
        <v>121</v>
      </c>
      <c r="N36" s="20" t="s">
        <v>25</v>
      </c>
      <c r="R36" s="20" t="s">
        <v>122</v>
      </c>
      <c r="AG36" s="20" t="s">
        <v>123</v>
      </c>
      <c r="AR36" s="1"/>
      <c r="AS36" s="20" t="s">
        <v>9</v>
      </c>
      <c r="BL36" s="20" t="s">
        <v>7</v>
      </c>
    </row>
    <row r="37" spans="1:86"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R37" s="71"/>
      <c r="AT37" s="4" t="str">
        <f t="shared" ref="AT37:AZ39" si="3">BO37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4"/>
      <c r="BB37" t="s">
        <v>89</v>
      </c>
      <c r="BO37" s="4" t="str">
        <f t="shared" ref="BO37:BU39" si="4">AH37</f>
        <v>LC Stocks</v>
      </c>
      <c r="BP37" s="4" t="str">
        <f t="shared" si="4"/>
        <v>Ext Mkt</v>
      </c>
      <c r="BQ37" s="4" t="str">
        <f t="shared" si="4"/>
        <v>Mcap Stk</v>
      </c>
      <c r="BR37" s="4" t="str">
        <f t="shared" si="4"/>
        <v>Small Cap</v>
      </c>
      <c r="BS37" s="4" t="str">
        <f t="shared" si="4"/>
        <v>Intl Val</v>
      </c>
      <c r="BT37" s="4" t="str">
        <f t="shared" si="4"/>
        <v>Tot Int Stk</v>
      </c>
      <c r="BU37" s="4" t="str">
        <f t="shared" si="4"/>
        <v>Bonds</v>
      </c>
      <c r="BV37" s="5"/>
    </row>
    <row r="38" spans="1:86"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R38" s="71"/>
      <c r="AS38" t="s">
        <v>73</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BV38</f>
        <v>Total</v>
      </c>
      <c r="BB38" t="s">
        <v>88</v>
      </c>
      <c r="BN38" t="str">
        <f t="shared" ref="BN38:BN66" si="5">AG38</f>
        <v>Fund</v>
      </c>
      <c r="BO38" s="4" t="str">
        <f t="shared" si="4"/>
        <v>VFINX</v>
      </c>
      <c r="BP38" s="4" t="str">
        <f t="shared" si="4"/>
        <v>VEXMX</v>
      </c>
      <c r="BQ38" s="4" t="str">
        <f t="shared" si="4"/>
        <v>VIMSX</v>
      </c>
      <c r="BR38" s="4" t="str">
        <f t="shared" si="4"/>
        <v>NAESX</v>
      </c>
      <c r="BS38" s="4" t="str">
        <f t="shared" si="4"/>
        <v>VTRIX</v>
      </c>
      <c r="BT38" s="4" t="str">
        <f t="shared" si="4"/>
        <v>VGTSX</v>
      </c>
      <c r="BU38" s="4" t="str">
        <f t="shared" si="4"/>
        <v>VBMFX</v>
      </c>
      <c r="BV38" s="4" t="str">
        <f>AO38</f>
        <v>Total</v>
      </c>
    </row>
    <row r="39" spans="1:86" x14ac:dyDescent="0.3">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H50" si="6">S39/$Z39</f>
        <v>0.2</v>
      </c>
      <c r="AI39" s="6">
        <f t="shared" ref="AI39:AI50" si="7">T39/$Z39</f>
        <v>0.3</v>
      </c>
      <c r="AJ39" s="23">
        <v>0.2</v>
      </c>
      <c r="AK39" s="23">
        <v>0.1</v>
      </c>
      <c r="AL39" s="6">
        <f t="shared" ref="AL39:AM54" si="8">W39/$Z39</f>
        <v>0.2</v>
      </c>
      <c r="AM39" s="23">
        <v>0.2</v>
      </c>
      <c r="AN39" s="6">
        <f>Y39/$Z39</f>
        <v>0.3</v>
      </c>
      <c r="AO39" s="6">
        <f>Z39/$Z39</f>
        <v>1</v>
      </c>
      <c r="AP39" s="24"/>
      <c r="AS39" s="21" t="str">
        <f>R39</f>
        <v>Stating Balance</v>
      </c>
      <c r="AT39" s="24">
        <f t="shared" si="3"/>
        <v>0.2</v>
      </c>
      <c r="AU39" s="24">
        <f t="shared" si="3"/>
        <v>0.3</v>
      </c>
      <c r="AV39" s="25">
        <f t="shared" si="3"/>
        <v>0.2</v>
      </c>
      <c r="AW39" s="25">
        <f t="shared" si="3"/>
        <v>0.1</v>
      </c>
      <c r="AX39" s="24">
        <f t="shared" si="3"/>
        <v>0.2</v>
      </c>
      <c r="AY39" s="25">
        <f t="shared" si="3"/>
        <v>0.2</v>
      </c>
      <c r="AZ39" s="24">
        <f t="shared" si="3"/>
        <v>0.3</v>
      </c>
      <c r="BA39" s="24">
        <f>BV39</f>
        <v>1</v>
      </c>
      <c r="BB39" s="2"/>
      <c r="BC39" s="2"/>
      <c r="BM39" s="24"/>
      <c r="BN39" s="21" t="str">
        <f t="shared" si="5"/>
        <v>Target Allocation</v>
      </c>
      <c r="BO39" s="24">
        <f t="shared" si="4"/>
        <v>0.2</v>
      </c>
      <c r="BP39" s="24">
        <f t="shared" si="4"/>
        <v>0.3</v>
      </c>
      <c r="BQ39" s="25">
        <f t="shared" si="4"/>
        <v>0.2</v>
      </c>
      <c r="BR39" s="25">
        <f t="shared" si="4"/>
        <v>0.1</v>
      </c>
      <c r="BS39" s="24">
        <f t="shared" si="4"/>
        <v>0.2</v>
      </c>
      <c r="BT39" s="25">
        <f t="shared" si="4"/>
        <v>0.2</v>
      </c>
      <c r="BU39" s="24">
        <f t="shared" si="4"/>
        <v>0.3</v>
      </c>
      <c r="BV39" s="24">
        <f>AO39</f>
        <v>1</v>
      </c>
    </row>
    <row r="40" spans="1:86" x14ac:dyDescent="0.3">
      <c r="A40">
        <f t="shared" ref="A40:A69" si="9">A4</f>
        <v>1988</v>
      </c>
      <c r="B40" s="2">
        <f t="shared" ref="B40:C40" si="10">B39*(1+(B4/100))</f>
        <v>23243.999999999996</v>
      </c>
      <c r="C40" s="2">
        <f t="shared" si="10"/>
        <v>35924.1</v>
      </c>
      <c r="D40" s="2"/>
      <c r="E40" s="2"/>
      <c r="F40" s="2">
        <f t="shared" ref="F40" si="11">F39*(1+(F4/100))</f>
        <v>23755.600000000002</v>
      </c>
      <c r="G40" s="2"/>
      <c r="H40" s="2">
        <f t="shared" ref="H40" si="12">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13">F40-($O40/4)</f>
        <v>22604.313000000002</v>
      </c>
      <c r="X40" s="2"/>
      <c r="Y40" s="2">
        <f>H40-($O40/4)</f>
        <v>31053.712999999996</v>
      </c>
      <c r="Z40" s="2">
        <f>SUM(S40:Y40)</f>
        <v>110523.552</v>
      </c>
      <c r="AA40" s="2">
        <f>Z40-Z39</f>
        <v>10523.551999999996</v>
      </c>
      <c r="AB40" s="6">
        <f>(AA40/Z39)</f>
        <v>0.10523551999999996</v>
      </c>
      <c r="AC40" s="7">
        <f>AB40+1</f>
        <v>1.1052355199999999</v>
      </c>
      <c r="AD40" s="2">
        <f>Z40-(I40-O40)</f>
        <v>0</v>
      </c>
      <c r="AE40" s="2"/>
      <c r="AG40">
        <f t="shared" ref="AG40:AG64" si="14">A40</f>
        <v>1988</v>
      </c>
      <c r="AH40" s="6">
        <f t="shared" si="6"/>
        <v>0.19989144938085229</v>
      </c>
      <c r="AI40" s="6">
        <f t="shared" si="7"/>
        <v>0.31461903251173112</v>
      </c>
      <c r="AJ40" s="7"/>
      <c r="AK40" s="7"/>
      <c r="AL40" s="6">
        <f t="shared" si="8"/>
        <v>0.20452032703400633</v>
      </c>
      <c r="AM40" s="7"/>
      <c r="AN40" s="6">
        <f t="shared" ref="AN40:AN64" si="15">Y40/$Z40</f>
        <v>0.28096919107341028</v>
      </c>
      <c r="AO40" s="6">
        <f>SUM(AH40:AN40)</f>
        <v>1</v>
      </c>
      <c r="AP40" s="7">
        <f>SUM(AH40:AM40)</f>
        <v>0.71903080892658977</v>
      </c>
      <c r="AQ40" s="7">
        <f>AO40-(AP40+AN40)</f>
        <v>0</v>
      </c>
      <c r="AR40" s="7"/>
      <c r="AS40">
        <f>A40</f>
        <v>1988</v>
      </c>
      <c r="AT40" s="2">
        <f t="shared" ref="AT40:AT50" si="16">S40</f>
        <v>22092.712999999996</v>
      </c>
      <c r="AU40" s="2">
        <f t="shared" ref="AU40:AU50" si="17">T40</f>
        <v>34772.813000000002</v>
      </c>
      <c r="AV40" s="2"/>
      <c r="AW40" s="2"/>
      <c r="AX40" s="2">
        <f t="shared" ref="AX40:AX48" si="18">W40</f>
        <v>22604.313000000002</v>
      </c>
      <c r="AY40" s="2"/>
      <c r="AZ40" s="2">
        <f t="shared" ref="AZ40:AZ53" si="19">Y40</f>
        <v>31053.712999999996</v>
      </c>
      <c r="BA40" s="2">
        <f t="shared" ref="BA40:BA53" si="20">Z40</f>
        <v>110523.552</v>
      </c>
      <c r="BB40" s="2">
        <f t="shared" ref="BB40:BB62" si="21">SUM(AT40:AZ40)-Z40</f>
        <v>0</v>
      </c>
      <c r="BC40" s="2"/>
      <c r="BM40" s="24"/>
      <c r="BN40">
        <f t="shared" si="5"/>
        <v>1988</v>
      </c>
      <c r="BO40" s="1" t="b">
        <f>AND((S40/$Z40)&gt;0.15,(S40/$Z40)&lt;0.25)</f>
        <v>1</v>
      </c>
      <c r="BP40" s="1" t="b">
        <f>AND((T40/$Z40)&gt;0.25,(T40/$Z40)&lt;0.35)</f>
        <v>1</v>
      </c>
      <c r="BS40" s="1" t="b">
        <f t="shared" ref="BS40:BS48" si="22">AND((W40/$Z40)&gt;0.15,(W40/$Z40)&lt;0.25)</f>
        <v>1</v>
      </c>
      <c r="BU40" s="1" t="b">
        <f>AND((Y40/$Z40)&gt;0.25,(Y40/$Z40)&lt;0.35)</f>
        <v>1</v>
      </c>
      <c r="BV40" s="1" t="b">
        <f>AND((Z40/$Z40)&gt;0.999,(Z40/$Z40)&lt;1.01)</f>
        <v>1</v>
      </c>
      <c r="CH40" s="2"/>
    </row>
    <row r="41" spans="1:86" x14ac:dyDescent="0.3">
      <c r="A41">
        <f t="shared" si="9"/>
        <v>1989</v>
      </c>
      <c r="B41" s="2">
        <f t="shared" ref="B41:B50" si="23">AT40*(1+(B5/100))</f>
        <v>29020.987796799996</v>
      </c>
      <c r="C41" s="2">
        <f t="shared" ref="C41:C50" si="24">AU40*(1+(C5/100))</f>
        <v>43151.670020480007</v>
      </c>
      <c r="D41" s="2"/>
      <c r="E41" s="2"/>
      <c r="F41" s="2">
        <f t="shared" ref="F41:F48" si="25">AX40*(1+(F5/100))</f>
        <v>28474.879129230005</v>
      </c>
      <c r="G41" s="2"/>
      <c r="H41" s="2">
        <f t="shared" ref="H41:H64" si="26">AZ40*(1+(H5/100))</f>
        <v>35289.439453200001</v>
      </c>
      <c r="I41" s="2">
        <f>SUM(B41:H41)</f>
        <v>135936.97639970999</v>
      </c>
      <c r="J41" s="2">
        <f t="shared" ref="J41:J64" si="27">I41-I40</f>
        <v>20808.276399709997</v>
      </c>
      <c r="K41" s="6">
        <f t="shared" ref="K41:K64" si="28">(J41/I40)</f>
        <v>0.18073926310042585</v>
      </c>
      <c r="L41" s="7">
        <f t="shared" ref="L41:L64" si="29">K41+1</f>
        <v>1.1807392631004259</v>
      </c>
      <c r="N41">
        <f t="shared" ref="N41:N64" si="30">A41</f>
        <v>1989</v>
      </c>
      <c r="O41" s="2">
        <f t="shared" ref="O41:O69" si="31">O40*(1+O5)</f>
        <v>4816.9848080000002</v>
      </c>
      <c r="P41" s="2"/>
      <c r="Q41" s="2"/>
      <c r="R41">
        <f t="shared" ref="R41:R64" si="32">A41</f>
        <v>1989</v>
      </c>
      <c r="S41" s="2">
        <f>B41-($O41/4)</f>
        <v>27816.741594799998</v>
      </c>
      <c r="T41" s="2">
        <f>C41-($O41/4)</f>
        <v>41947.423818480005</v>
      </c>
      <c r="U41" s="2"/>
      <c r="V41" s="2"/>
      <c r="W41" s="2">
        <f t="shared" ref="W41" si="33">F41-($O41/4)</f>
        <v>27270.632927230006</v>
      </c>
      <c r="X41" s="2"/>
      <c r="Y41" s="2">
        <f>H41-($O41/4)</f>
        <v>34085.193251199998</v>
      </c>
      <c r="Z41" s="2">
        <f>SUM(S41:Y41)</f>
        <v>131119.99159171002</v>
      </c>
      <c r="AA41" s="2">
        <f t="shared" ref="AA41:AA55" si="34">Z41-Z40</f>
        <v>20596.439591710019</v>
      </c>
      <c r="AB41" s="6">
        <f t="shared" ref="AB41:AB55" si="35">(AA41/Z40)</f>
        <v>0.18635339906294379</v>
      </c>
      <c r="AC41" s="7">
        <f t="shared" ref="AC41:AC64" si="36">AB41+1</f>
        <v>1.1863533990629438</v>
      </c>
      <c r="AD41" s="2">
        <f>Z41-(I41-O41)</f>
        <v>0</v>
      </c>
      <c r="AE41" s="2"/>
      <c r="AG41">
        <f t="shared" si="14"/>
        <v>1989</v>
      </c>
      <c r="AH41" s="6">
        <f t="shared" si="6"/>
        <v>0.21214721917781679</v>
      </c>
      <c r="AI41" s="6">
        <f t="shared" si="7"/>
        <v>0.3199163095517778</v>
      </c>
      <c r="AJ41" s="7"/>
      <c r="AK41" s="7"/>
      <c r="AL41" s="6">
        <f t="shared" si="8"/>
        <v>0.20798226568033257</v>
      </c>
      <c r="AM41" s="7"/>
      <c r="AN41" s="6">
        <f t="shared" si="15"/>
        <v>0.25995420559007276</v>
      </c>
      <c r="AO41" s="6">
        <f t="shared" ref="AO41:AO64" si="37">SUM(AH41:AN41)</f>
        <v>1</v>
      </c>
      <c r="AP41" s="7">
        <f t="shared" ref="AP41:AP64" si="38">SUM(AH41:AM41)</f>
        <v>0.74004579440992724</v>
      </c>
      <c r="AQ41" s="7">
        <f t="shared" ref="AQ41:AQ64" si="39">AO41-(AP41+AN41)</f>
        <v>0</v>
      </c>
      <c r="AR41" s="7"/>
      <c r="AS41">
        <f t="shared" ref="AS41:AS66" si="40">A41</f>
        <v>1989</v>
      </c>
      <c r="AT41" s="2">
        <f t="shared" si="16"/>
        <v>27816.741594799998</v>
      </c>
      <c r="AU41" s="2">
        <f t="shared" si="17"/>
        <v>41947.423818480005</v>
      </c>
      <c r="AV41" s="2"/>
      <c r="AW41" s="2"/>
      <c r="AX41" s="2">
        <f t="shared" si="18"/>
        <v>27270.632927230006</v>
      </c>
      <c r="AY41" s="2"/>
      <c r="AZ41" s="2">
        <f t="shared" si="19"/>
        <v>34085.193251199998</v>
      </c>
      <c r="BA41" s="2">
        <f t="shared" si="20"/>
        <v>131119.99159171002</v>
      </c>
      <c r="BB41" s="2">
        <f t="shared" si="21"/>
        <v>0</v>
      </c>
      <c r="BC41" s="2"/>
      <c r="BM41" s="24"/>
      <c r="BN41">
        <f t="shared" si="5"/>
        <v>1989</v>
      </c>
      <c r="BO41" s="1" t="b">
        <f t="shared" ref="BO41:BO66" si="41">AND((S41/$Z41)&gt;0.15,(S41/$Z41)&lt;0.25)</f>
        <v>1</v>
      </c>
      <c r="BP41" s="1" t="b">
        <f t="shared" ref="BP41:BP50" si="42">AND((T41/$Z41)&gt;0.25,(T41/$Z41)&lt;0.35)</f>
        <v>1</v>
      </c>
      <c r="BS41" s="1" t="b">
        <f t="shared" si="22"/>
        <v>1</v>
      </c>
      <c r="BU41" s="1" t="b">
        <f t="shared" ref="BU41:BU66" si="43">AND((Y41/$Z41)&gt;0.25,(Y41/$Z41)&lt;0.35)</f>
        <v>1</v>
      </c>
      <c r="BV41" s="1" t="b">
        <f t="shared" ref="BV41:BV66" si="44">AND((Z41/$Z41)&gt;0.999,(Z41/$Z41)&lt;1.01)</f>
        <v>1</v>
      </c>
      <c r="CH41" s="2"/>
    </row>
    <row r="42" spans="1:86" x14ac:dyDescent="0.3">
      <c r="A42">
        <f t="shared" si="9"/>
        <v>1990</v>
      </c>
      <c r="B42" s="2">
        <f t="shared" si="23"/>
        <v>26893.225773852639</v>
      </c>
      <c r="C42" s="2">
        <f t="shared" si="24"/>
        <v>36055.908143174493</v>
      </c>
      <c r="D42" s="2"/>
      <c r="E42" s="2"/>
      <c r="F42" s="2">
        <f t="shared" si="25"/>
        <v>23927.253330351607</v>
      </c>
      <c r="G42" s="2"/>
      <c r="H42" s="2">
        <f t="shared" si="26"/>
        <v>37033.562467428797</v>
      </c>
      <c r="I42" s="2">
        <f t="shared" ref="I42:I64" si="45">SUM(B42:H42)</f>
        <v>123909.94971480753</v>
      </c>
      <c r="J42" s="2">
        <f t="shared" si="27"/>
        <v>-12027.026684902463</v>
      </c>
      <c r="K42" s="6">
        <f t="shared" si="28"/>
        <v>-8.8475019846977573E-2</v>
      </c>
      <c r="L42" s="7">
        <f t="shared" si="29"/>
        <v>0.91152498015302241</v>
      </c>
      <c r="N42">
        <f t="shared" si="30"/>
        <v>1990</v>
      </c>
      <c r="O42" s="2">
        <f t="shared" si="31"/>
        <v>5120.4548509039996</v>
      </c>
      <c r="P42" s="2"/>
      <c r="Q42" s="2"/>
      <c r="R42">
        <f t="shared" si="32"/>
        <v>1990</v>
      </c>
      <c r="S42" s="2">
        <f t="shared" ref="S42:T49" si="46">B42-($O42/4)</f>
        <v>25613.112061126638</v>
      </c>
      <c r="T42" s="2">
        <f t="shared" si="46"/>
        <v>34775.794430448492</v>
      </c>
      <c r="U42" s="2"/>
      <c r="V42" s="2"/>
      <c r="W42" s="2">
        <f t="shared" si="13"/>
        <v>22647.139617625606</v>
      </c>
      <c r="X42" s="2"/>
      <c r="Y42" s="2">
        <f t="shared" ref="Y42:Y49" si="47">H42-($O42/4)</f>
        <v>35753.448754702797</v>
      </c>
      <c r="Z42" s="2">
        <f t="shared" ref="Z42:Z64" si="48">SUM(S42:Y42)</f>
        <v>118789.49486390353</v>
      </c>
      <c r="AA42" s="2">
        <f t="shared" si="34"/>
        <v>-12330.496727806487</v>
      </c>
      <c r="AB42" s="6">
        <f t="shared" si="35"/>
        <v>-9.4039791935023848E-2</v>
      </c>
      <c r="AC42" s="7">
        <f t="shared" si="36"/>
        <v>0.90596020806497612</v>
      </c>
      <c r="AD42" s="2">
        <f t="shared" ref="AD42:AD64" si="49">Z42-(I42-O42)</f>
        <v>0</v>
      </c>
      <c r="AE42" s="2"/>
      <c r="AG42">
        <f t="shared" si="14"/>
        <v>1990</v>
      </c>
      <c r="AH42" s="6">
        <f t="shared" si="6"/>
        <v>0.21561765281072573</v>
      </c>
      <c r="AI42" s="6">
        <f t="shared" si="7"/>
        <v>0.29275142949543587</v>
      </c>
      <c r="AJ42" s="7"/>
      <c r="AK42" s="7"/>
      <c r="AL42" s="6">
        <f t="shared" si="8"/>
        <v>0.19064934692728772</v>
      </c>
      <c r="AM42" s="7"/>
      <c r="AN42" s="6">
        <f t="shared" si="15"/>
        <v>0.30098157076655074</v>
      </c>
      <c r="AO42" s="6">
        <f t="shared" si="37"/>
        <v>1</v>
      </c>
      <c r="AP42" s="7">
        <f t="shared" si="38"/>
        <v>0.69901842923344937</v>
      </c>
      <c r="AQ42" s="7">
        <f t="shared" si="39"/>
        <v>0</v>
      </c>
      <c r="AR42" s="7"/>
      <c r="AS42">
        <f t="shared" si="40"/>
        <v>1990</v>
      </c>
      <c r="AT42" s="2">
        <f t="shared" si="16"/>
        <v>25613.112061126638</v>
      </c>
      <c r="AU42" s="2">
        <f t="shared" si="17"/>
        <v>34775.794430448492</v>
      </c>
      <c r="AV42" s="2"/>
      <c r="AW42" s="2"/>
      <c r="AX42" s="2">
        <f t="shared" si="18"/>
        <v>22647.139617625606</v>
      </c>
      <c r="AY42" s="2"/>
      <c r="AZ42" s="2">
        <f t="shared" si="19"/>
        <v>35753.448754702797</v>
      </c>
      <c r="BA42" s="2">
        <f t="shared" si="20"/>
        <v>118789.49486390353</v>
      </c>
      <c r="BB42" s="2">
        <f t="shared" si="21"/>
        <v>0</v>
      </c>
      <c r="BC42" s="2"/>
      <c r="BM42" s="24"/>
      <c r="BN42">
        <f t="shared" si="5"/>
        <v>1990</v>
      </c>
      <c r="BO42" s="1" t="b">
        <f t="shared" si="41"/>
        <v>1</v>
      </c>
      <c r="BP42" s="1" t="b">
        <f t="shared" si="42"/>
        <v>1</v>
      </c>
      <c r="BS42" s="1" t="b">
        <f t="shared" si="22"/>
        <v>1</v>
      </c>
      <c r="BU42" s="1" t="b">
        <f t="shared" si="43"/>
        <v>1</v>
      </c>
      <c r="BV42" s="1" t="b">
        <f t="shared" si="44"/>
        <v>1</v>
      </c>
      <c r="CH42" s="2"/>
    </row>
    <row r="43" spans="1:86" x14ac:dyDescent="0.3">
      <c r="A43">
        <f t="shared" si="9"/>
        <v>1991</v>
      </c>
      <c r="B43" s="2">
        <f t="shared" si="23"/>
        <v>33353.394525999109</v>
      </c>
      <c r="C43" s="2">
        <f t="shared" si="24"/>
        <v>49329.46439959119</v>
      </c>
      <c r="D43" s="2"/>
      <c r="E43" s="2"/>
      <c r="F43" s="2">
        <f t="shared" si="25"/>
        <v>24901.888837956412</v>
      </c>
      <c r="G43" s="2"/>
      <c r="H43" s="2">
        <f t="shared" si="26"/>
        <v>41205.849689794974</v>
      </c>
      <c r="I43" s="2">
        <f t="shared" si="45"/>
        <v>148790.59745334167</v>
      </c>
      <c r="J43" s="2">
        <f t="shared" si="27"/>
        <v>24880.647738534142</v>
      </c>
      <c r="K43" s="6">
        <f t="shared" si="28"/>
        <v>0.20079620559769176</v>
      </c>
      <c r="L43" s="7">
        <f t="shared" si="29"/>
        <v>1.2007962055976917</v>
      </c>
      <c r="N43">
        <f t="shared" si="30"/>
        <v>1991</v>
      </c>
      <c r="O43" s="2">
        <f t="shared" si="31"/>
        <v>5274.0684964311195</v>
      </c>
      <c r="P43" s="2"/>
      <c r="Q43" s="2"/>
      <c r="R43">
        <f t="shared" si="32"/>
        <v>1991</v>
      </c>
      <c r="S43" s="2">
        <f t="shared" si="46"/>
        <v>32034.877401891328</v>
      </c>
      <c r="T43" s="2">
        <f t="shared" si="46"/>
        <v>48010.947275483413</v>
      </c>
      <c r="U43" s="2"/>
      <c r="V43" s="2"/>
      <c r="W43" s="2">
        <f t="shared" si="13"/>
        <v>23583.371713848632</v>
      </c>
      <c r="X43" s="2"/>
      <c r="Y43" s="2">
        <f t="shared" si="47"/>
        <v>39887.332565687197</v>
      </c>
      <c r="Z43" s="2">
        <f t="shared" si="48"/>
        <v>143516.52895691057</v>
      </c>
      <c r="AA43" s="2">
        <f t="shared" si="34"/>
        <v>24727.034093007038</v>
      </c>
      <c r="AB43" s="6">
        <f t="shared" si="35"/>
        <v>0.2081584244577912</v>
      </c>
      <c r="AC43" s="7">
        <f t="shared" si="36"/>
        <v>1.2081584244577912</v>
      </c>
      <c r="AD43" s="2">
        <f t="shared" si="49"/>
        <v>0</v>
      </c>
      <c r="AE43" s="2"/>
      <c r="AG43">
        <f t="shared" si="14"/>
        <v>1991</v>
      </c>
      <c r="AH43" s="6">
        <f t="shared" si="6"/>
        <v>0.22321385302949659</v>
      </c>
      <c r="AI43" s="6">
        <f t="shared" si="7"/>
        <v>0.3345325282351152</v>
      </c>
      <c r="AJ43" s="7"/>
      <c r="AK43" s="7"/>
      <c r="AL43" s="6">
        <f t="shared" si="8"/>
        <v>0.16432512606913249</v>
      </c>
      <c r="AM43" s="7"/>
      <c r="AN43" s="6">
        <f t="shared" si="15"/>
        <v>0.27792849266625574</v>
      </c>
      <c r="AO43" s="6">
        <f t="shared" si="37"/>
        <v>1</v>
      </c>
      <c r="AP43" s="7">
        <f t="shared" si="38"/>
        <v>0.72207150733374426</v>
      </c>
      <c r="AQ43" s="7">
        <f t="shared" si="39"/>
        <v>0</v>
      </c>
      <c r="AR43" s="7"/>
      <c r="AS43">
        <f t="shared" si="40"/>
        <v>1991</v>
      </c>
      <c r="AT43" s="2">
        <f t="shared" si="16"/>
        <v>32034.877401891328</v>
      </c>
      <c r="AU43" s="2">
        <f t="shared" si="17"/>
        <v>48010.947275483413</v>
      </c>
      <c r="AV43" s="2"/>
      <c r="AW43" s="2"/>
      <c r="AX43" s="2">
        <f t="shared" si="18"/>
        <v>23583.371713848632</v>
      </c>
      <c r="AY43" s="2"/>
      <c r="AZ43" s="2">
        <f t="shared" si="19"/>
        <v>39887.332565687197</v>
      </c>
      <c r="BA43" s="2">
        <f t="shared" si="20"/>
        <v>143516.52895691057</v>
      </c>
      <c r="BB43" s="2">
        <f t="shared" si="21"/>
        <v>0</v>
      </c>
      <c r="BC43" s="2"/>
      <c r="BM43" s="24"/>
      <c r="BN43">
        <f t="shared" si="5"/>
        <v>1991</v>
      </c>
      <c r="BO43" s="1" t="b">
        <f t="shared" si="41"/>
        <v>1</v>
      </c>
      <c r="BP43" s="1" t="b">
        <f t="shared" si="42"/>
        <v>1</v>
      </c>
      <c r="BS43" s="1" t="b">
        <f t="shared" si="22"/>
        <v>1</v>
      </c>
      <c r="BU43" s="1" t="b">
        <f t="shared" si="43"/>
        <v>1</v>
      </c>
      <c r="BV43" s="1" t="b">
        <f t="shared" si="44"/>
        <v>1</v>
      </c>
      <c r="CH43" s="2"/>
    </row>
    <row r="44" spans="1:86" x14ac:dyDescent="0.3">
      <c r="A44">
        <f t="shared" si="9"/>
        <v>1992</v>
      </c>
      <c r="B44" s="2">
        <f t="shared" si="23"/>
        <v>34411.865305111663</v>
      </c>
      <c r="C44" s="2">
        <f t="shared" si="24"/>
        <v>53995.991962845175</v>
      </c>
      <c r="D44" s="2"/>
      <c r="E44" s="2"/>
      <c r="F44" s="2">
        <f t="shared" si="25"/>
        <v>21526.665866683892</v>
      </c>
      <c r="G44" s="2"/>
      <c r="H44" s="2">
        <f t="shared" si="26"/>
        <v>42735.288110877256</v>
      </c>
      <c r="I44" s="2">
        <f t="shared" si="45"/>
        <v>152669.81124551798</v>
      </c>
      <c r="J44" s="2">
        <f t="shared" si="27"/>
        <v>3879.213792176306</v>
      </c>
      <c r="K44" s="6">
        <f t="shared" si="28"/>
        <v>2.607163260697817E-2</v>
      </c>
      <c r="L44" s="7">
        <f t="shared" si="29"/>
        <v>1.0260716326069781</v>
      </c>
      <c r="N44">
        <f t="shared" si="30"/>
        <v>1992</v>
      </c>
      <c r="O44" s="2">
        <f t="shared" si="31"/>
        <v>5432.290551324053</v>
      </c>
      <c r="P44" s="2"/>
      <c r="Q44" s="2"/>
      <c r="R44">
        <f t="shared" si="32"/>
        <v>1992</v>
      </c>
      <c r="S44" s="2">
        <f t="shared" si="46"/>
        <v>33053.79266728065</v>
      </c>
      <c r="T44" s="2">
        <f t="shared" si="46"/>
        <v>52637.919325014162</v>
      </c>
      <c r="U44" s="2"/>
      <c r="V44" s="2"/>
      <c r="W44" s="2">
        <f t="shared" si="13"/>
        <v>20168.593228852878</v>
      </c>
      <c r="X44" s="2"/>
      <c r="Y44" s="2">
        <f t="shared" si="47"/>
        <v>41377.215473046243</v>
      </c>
      <c r="Z44" s="2">
        <f t="shared" si="48"/>
        <v>147237.52069419393</v>
      </c>
      <c r="AA44" s="2">
        <f t="shared" si="34"/>
        <v>3720.9917372833588</v>
      </c>
      <c r="AB44" s="6">
        <f t="shared" si="35"/>
        <v>2.5927269592762727E-2</v>
      </c>
      <c r="AC44" s="7">
        <f t="shared" si="36"/>
        <v>1.0259272695927628</v>
      </c>
      <c r="AD44" s="2">
        <f t="shared" si="49"/>
        <v>0</v>
      </c>
      <c r="AE44" s="2"/>
      <c r="AG44">
        <f t="shared" si="14"/>
        <v>1992</v>
      </c>
      <c r="AH44" s="59">
        <f t="shared" si="6"/>
        <v>0.22449299955228105</v>
      </c>
      <c r="AI44" s="59">
        <f t="shared" si="7"/>
        <v>0.35750343442919608</v>
      </c>
      <c r="AJ44" s="60"/>
      <c r="AK44" s="60"/>
      <c r="AL44" s="59">
        <f t="shared" si="8"/>
        <v>0.13697998399974548</v>
      </c>
      <c r="AM44" s="60"/>
      <c r="AN44" s="59">
        <f t="shared" si="15"/>
        <v>0.28102358201877742</v>
      </c>
      <c r="AO44" s="6">
        <f t="shared" si="37"/>
        <v>1</v>
      </c>
      <c r="AP44" s="7">
        <f t="shared" si="38"/>
        <v>0.71897641798122258</v>
      </c>
      <c r="AQ44" s="7">
        <f t="shared" si="39"/>
        <v>0</v>
      </c>
      <c r="AR44" s="7"/>
      <c r="AS44">
        <f t="shared" si="40"/>
        <v>1992</v>
      </c>
      <c r="AT44" s="2">
        <f t="shared" si="16"/>
        <v>33053.79266728065</v>
      </c>
      <c r="AU44" s="2">
        <f t="shared" si="17"/>
        <v>52637.919325014162</v>
      </c>
      <c r="AV44" s="2"/>
      <c r="AW44" s="2"/>
      <c r="AX44" s="2">
        <f t="shared" si="18"/>
        <v>20168.593228852878</v>
      </c>
      <c r="AY44" s="2"/>
      <c r="AZ44" s="2">
        <f t="shared" si="19"/>
        <v>41377.215473046243</v>
      </c>
      <c r="BA44" s="2">
        <f t="shared" si="20"/>
        <v>147237.52069419393</v>
      </c>
      <c r="BB44" s="2">
        <f t="shared" si="21"/>
        <v>0</v>
      </c>
      <c r="BC44" s="2"/>
      <c r="BM44" s="24"/>
      <c r="BN44">
        <f t="shared" si="5"/>
        <v>1992</v>
      </c>
      <c r="BO44" s="1" t="b">
        <f t="shared" si="41"/>
        <v>1</v>
      </c>
      <c r="BP44" s="28" t="b">
        <f t="shared" si="42"/>
        <v>0</v>
      </c>
      <c r="BS44" s="28" t="b">
        <f t="shared" si="22"/>
        <v>0</v>
      </c>
      <c r="BU44" s="1" t="b">
        <f t="shared" si="43"/>
        <v>1</v>
      </c>
      <c r="BV44" s="1" t="b">
        <f t="shared" si="44"/>
        <v>1</v>
      </c>
      <c r="CH44" s="2"/>
    </row>
    <row r="45" spans="1:86" x14ac:dyDescent="0.3">
      <c r="A45">
        <f t="shared" si="9"/>
        <v>1993</v>
      </c>
      <c r="B45" s="2">
        <f t="shared" si="23"/>
        <v>36322.812762074704</v>
      </c>
      <c r="C45" s="2">
        <f t="shared" si="24"/>
        <v>60265.153835208715</v>
      </c>
      <c r="D45" s="2"/>
      <c r="E45" s="2"/>
      <c r="F45" s="2">
        <f t="shared" si="25"/>
        <v>26318.804048059275</v>
      </c>
      <c r="G45" s="2"/>
      <c r="H45" s="2">
        <f t="shared" si="26"/>
        <v>45382.529930837118</v>
      </c>
      <c r="I45" s="2">
        <f t="shared" si="45"/>
        <v>168289.30057617981</v>
      </c>
      <c r="J45" s="2">
        <f t="shared" si="27"/>
        <v>15619.489330661832</v>
      </c>
      <c r="K45" s="6">
        <f t="shared" si="28"/>
        <v>0.10230895815770115</v>
      </c>
      <c r="L45" s="7">
        <f t="shared" si="29"/>
        <v>1.1023089581577012</v>
      </c>
      <c r="N45">
        <f t="shared" si="30"/>
        <v>1993</v>
      </c>
      <c r="O45" s="2">
        <f t="shared" si="31"/>
        <v>5584.3946867611266</v>
      </c>
      <c r="P45" s="2"/>
      <c r="Q45" s="2"/>
      <c r="R45">
        <f t="shared" si="32"/>
        <v>1993</v>
      </c>
      <c r="S45" s="2">
        <f t="shared" si="46"/>
        <v>34926.714090384419</v>
      </c>
      <c r="T45" s="2">
        <f t="shared" si="46"/>
        <v>58869.055163518431</v>
      </c>
      <c r="U45" s="2"/>
      <c r="V45" s="2"/>
      <c r="W45" s="2">
        <f t="shared" si="13"/>
        <v>24922.705376368995</v>
      </c>
      <c r="X45" s="2"/>
      <c r="Y45" s="2">
        <f t="shared" si="47"/>
        <v>43986.431259146833</v>
      </c>
      <c r="Z45" s="2">
        <f t="shared" si="48"/>
        <v>162704.90588941867</v>
      </c>
      <c r="AA45" s="2">
        <f t="shared" si="34"/>
        <v>15467.38519522475</v>
      </c>
      <c r="AB45" s="6">
        <f t="shared" si="35"/>
        <v>0.10505056810451088</v>
      </c>
      <c r="AC45" s="7">
        <f t="shared" si="36"/>
        <v>1.1050505681045109</v>
      </c>
      <c r="AD45" s="2">
        <f t="shared" si="49"/>
        <v>0</v>
      </c>
      <c r="AE45" s="2"/>
      <c r="AG45">
        <f t="shared" si="14"/>
        <v>1993</v>
      </c>
      <c r="AH45" s="59">
        <f t="shared" si="6"/>
        <v>0.21466294393189431</v>
      </c>
      <c r="AI45" s="59">
        <f t="shared" si="7"/>
        <v>0.36181487486018643</v>
      </c>
      <c r="AJ45" s="60"/>
      <c r="AK45" s="60"/>
      <c r="AL45" s="59">
        <f t="shared" si="8"/>
        <v>0.15317734422407367</v>
      </c>
      <c r="AM45" s="60"/>
      <c r="AN45" s="59">
        <f t="shared" si="15"/>
        <v>0.27034483698384559</v>
      </c>
      <c r="AO45" s="6">
        <f t="shared" si="37"/>
        <v>1</v>
      </c>
      <c r="AP45" s="7">
        <f t="shared" si="38"/>
        <v>0.72965516301615441</v>
      </c>
      <c r="AQ45" s="7">
        <f t="shared" si="39"/>
        <v>0</v>
      </c>
      <c r="AR45" s="7"/>
      <c r="AS45">
        <f t="shared" si="40"/>
        <v>1993</v>
      </c>
      <c r="AT45" s="2">
        <f t="shared" si="16"/>
        <v>34926.714090384419</v>
      </c>
      <c r="AU45" s="2">
        <f t="shared" si="17"/>
        <v>58869.055163518431</v>
      </c>
      <c r="AV45" s="2"/>
      <c r="AW45" s="2"/>
      <c r="AX45" s="2">
        <f t="shared" si="18"/>
        <v>24922.705376368995</v>
      </c>
      <c r="AY45" s="2"/>
      <c r="AZ45" s="2">
        <f t="shared" si="19"/>
        <v>43986.431259146833</v>
      </c>
      <c r="BA45" s="2">
        <f t="shared" si="20"/>
        <v>162704.90588941867</v>
      </c>
      <c r="BB45" s="2">
        <f t="shared" si="21"/>
        <v>0</v>
      </c>
      <c r="BC45" s="2"/>
      <c r="BM45" s="24"/>
      <c r="BN45">
        <f t="shared" si="5"/>
        <v>1993</v>
      </c>
      <c r="BO45" s="1" t="b">
        <f t="shared" si="41"/>
        <v>1</v>
      </c>
      <c r="BP45" s="1" t="b">
        <f t="shared" si="42"/>
        <v>0</v>
      </c>
      <c r="BS45" s="1" t="b">
        <f t="shared" si="22"/>
        <v>1</v>
      </c>
      <c r="BU45" s="1" t="b">
        <f t="shared" si="43"/>
        <v>1</v>
      </c>
      <c r="BV45" s="1" t="b">
        <f t="shared" si="44"/>
        <v>1</v>
      </c>
      <c r="CH45" s="2"/>
    </row>
    <row r="46" spans="1:86" x14ac:dyDescent="0.3">
      <c r="A46">
        <f t="shared" si="9"/>
        <v>1994</v>
      </c>
      <c r="B46" s="2">
        <f t="shared" si="23"/>
        <v>35338.849316650958</v>
      </c>
      <c r="C46" s="2">
        <f t="shared" si="24"/>
        <v>57830.605030433966</v>
      </c>
      <c r="D46" s="2"/>
      <c r="E46" s="2"/>
      <c r="F46" s="2">
        <f t="shared" si="25"/>
        <v>26232.393543897189</v>
      </c>
      <c r="G46" s="2"/>
      <c r="H46" s="2">
        <f t="shared" si="26"/>
        <v>42816.392187653531</v>
      </c>
      <c r="I46" s="2">
        <f t="shared" si="45"/>
        <v>162218.24007863563</v>
      </c>
      <c r="J46" s="2">
        <f t="shared" si="27"/>
        <v>-6071.060497544182</v>
      </c>
      <c r="K46" s="6">
        <f t="shared" si="28"/>
        <v>-3.6075142488312763E-2</v>
      </c>
      <c r="L46" s="7">
        <f t="shared" si="29"/>
        <v>0.96392485751168722</v>
      </c>
      <c r="N46">
        <f t="shared" si="30"/>
        <v>1994</v>
      </c>
      <c r="O46" s="2">
        <f t="shared" si="31"/>
        <v>5729.5889486169162</v>
      </c>
      <c r="P46" s="2"/>
      <c r="Q46" s="2"/>
      <c r="R46">
        <f t="shared" si="32"/>
        <v>1994</v>
      </c>
      <c r="S46" s="2">
        <f t="shared" si="46"/>
        <v>33906.452079496732</v>
      </c>
      <c r="T46" s="2">
        <f t="shared" si="46"/>
        <v>56398.20779327974</v>
      </c>
      <c r="U46" s="2"/>
      <c r="V46" s="2"/>
      <c r="W46" s="2">
        <f t="shared" si="13"/>
        <v>24799.99630674296</v>
      </c>
      <c r="X46" s="2"/>
      <c r="Y46" s="2">
        <f t="shared" si="47"/>
        <v>41383.994950499306</v>
      </c>
      <c r="Z46" s="2">
        <f t="shared" si="48"/>
        <v>156488.65113001876</v>
      </c>
      <c r="AA46" s="2">
        <f t="shared" si="34"/>
        <v>-6216.2547593999188</v>
      </c>
      <c r="AB46" s="6">
        <f t="shared" si="35"/>
        <v>-3.8205699609480462E-2</v>
      </c>
      <c r="AC46" s="7">
        <f t="shared" si="36"/>
        <v>0.9617943003905195</v>
      </c>
      <c r="AD46" s="2">
        <f t="shared" si="49"/>
        <v>0</v>
      </c>
      <c r="AE46" s="2"/>
      <c r="AG46">
        <f t="shared" si="14"/>
        <v>1994</v>
      </c>
      <c r="AH46" s="6">
        <f t="shared" si="6"/>
        <v>0.21667035810363988</v>
      </c>
      <c r="AI46" s="6">
        <f t="shared" si="7"/>
        <v>0.36039806967484966</v>
      </c>
      <c r="AJ46" s="7"/>
      <c r="AK46" s="7"/>
      <c r="AL46" s="6">
        <f t="shared" si="8"/>
        <v>0.15847792237750108</v>
      </c>
      <c r="AM46" s="7"/>
      <c r="AN46" s="6">
        <f t="shared" si="15"/>
        <v>0.26445364984400926</v>
      </c>
      <c r="AO46" s="6">
        <f t="shared" si="37"/>
        <v>1</v>
      </c>
      <c r="AP46" s="7">
        <f t="shared" si="38"/>
        <v>0.73554635015599068</v>
      </c>
      <c r="AQ46" s="7">
        <f t="shared" si="39"/>
        <v>0</v>
      </c>
      <c r="AR46" s="7"/>
      <c r="AS46">
        <f t="shared" si="40"/>
        <v>1994</v>
      </c>
      <c r="AT46" s="2">
        <f t="shared" si="16"/>
        <v>33906.452079496732</v>
      </c>
      <c r="AU46" s="2">
        <f t="shared" si="17"/>
        <v>56398.20779327974</v>
      </c>
      <c r="AV46" s="2"/>
      <c r="AW46" s="2"/>
      <c r="AX46" s="2">
        <f t="shared" si="18"/>
        <v>24799.99630674296</v>
      </c>
      <c r="AY46" s="2"/>
      <c r="AZ46" s="2">
        <f t="shared" si="19"/>
        <v>41383.994950499306</v>
      </c>
      <c r="BA46" s="2">
        <f t="shared" si="20"/>
        <v>156488.65113001876</v>
      </c>
      <c r="BB46" s="2">
        <f t="shared" si="21"/>
        <v>0</v>
      </c>
      <c r="BC46" s="2"/>
      <c r="BM46" s="24"/>
      <c r="BN46">
        <f t="shared" si="5"/>
        <v>1994</v>
      </c>
      <c r="BO46" s="1" t="b">
        <f t="shared" si="41"/>
        <v>1</v>
      </c>
      <c r="BP46" s="1" t="b">
        <f t="shared" si="42"/>
        <v>0</v>
      </c>
      <c r="BS46" s="1" t="b">
        <f t="shared" si="22"/>
        <v>1</v>
      </c>
      <c r="BU46" s="1" t="b">
        <f t="shared" si="43"/>
        <v>1</v>
      </c>
      <c r="BV46" s="1" t="b">
        <f t="shared" si="44"/>
        <v>1</v>
      </c>
      <c r="CH46" s="2"/>
    </row>
    <row r="47" spans="1:86" x14ac:dyDescent="0.3">
      <c r="A47">
        <f t="shared" si="9"/>
        <v>1995</v>
      </c>
      <c r="B47" s="2">
        <f t="shared" si="23"/>
        <v>46604.418383268261</v>
      </c>
      <c r="C47" s="2">
        <f t="shared" si="24"/>
        <v>75459.110081174484</v>
      </c>
      <c r="D47" s="2"/>
      <c r="E47" s="2"/>
      <c r="F47" s="2">
        <f t="shared" si="25"/>
        <v>27192.203950491385</v>
      </c>
      <c r="G47" s="2"/>
      <c r="H47" s="2">
        <f t="shared" si="26"/>
        <v>48907.605232500078</v>
      </c>
      <c r="I47" s="2">
        <f t="shared" si="45"/>
        <v>198163.33764743421</v>
      </c>
      <c r="J47" s="2">
        <f t="shared" si="27"/>
        <v>35945.097568798577</v>
      </c>
      <c r="K47" s="6">
        <f t="shared" si="28"/>
        <v>0.22158480791909785</v>
      </c>
      <c r="L47" s="7">
        <f t="shared" si="29"/>
        <v>1.2215848079190978</v>
      </c>
      <c r="N47">
        <f t="shared" si="30"/>
        <v>1995</v>
      </c>
      <c r="O47" s="2">
        <f t="shared" si="31"/>
        <v>5872.828672332339</v>
      </c>
      <c r="P47" s="2"/>
      <c r="Q47" s="2"/>
      <c r="R47">
        <f t="shared" si="32"/>
        <v>1995</v>
      </c>
      <c r="S47" s="2">
        <f t="shared" si="46"/>
        <v>45136.211215185176</v>
      </c>
      <c r="T47" s="2">
        <f t="shared" si="46"/>
        <v>73990.902913091399</v>
      </c>
      <c r="U47" s="2"/>
      <c r="V47" s="2"/>
      <c r="W47" s="2">
        <f t="shared" si="13"/>
        <v>25723.9967824083</v>
      </c>
      <c r="X47" s="2"/>
      <c r="Y47" s="2">
        <f t="shared" si="47"/>
        <v>47439.398064416993</v>
      </c>
      <c r="Z47" s="2">
        <f t="shared" si="48"/>
        <v>192290.50897510187</v>
      </c>
      <c r="AA47" s="2">
        <f t="shared" si="34"/>
        <v>35801.857845083112</v>
      </c>
      <c r="AB47" s="6">
        <f t="shared" si="35"/>
        <v>0.22878245538289613</v>
      </c>
      <c r="AC47" s="7">
        <f t="shared" si="36"/>
        <v>1.2287824553828961</v>
      </c>
      <c r="AD47" s="2">
        <f t="shared" si="49"/>
        <v>0</v>
      </c>
      <c r="AE47" s="2"/>
      <c r="AG47">
        <f t="shared" si="14"/>
        <v>1995</v>
      </c>
      <c r="AH47" s="6">
        <f t="shared" si="6"/>
        <v>0.23472927216095463</v>
      </c>
      <c r="AI47" s="6">
        <f t="shared" si="7"/>
        <v>0.38478707715455618</v>
      </c>
      <c r="AJ47" s="7"/>
      <c r="AK47" s="7"/>
      <c r="AL47" s="6">
        <f t="shared" si="8"/>
        <v>0.13377673666534987</v>
      </c>
      <c r="AM47" s="7"/>
      <c r="AN47" s="6">
        <f t="shared" si="15"/>
        <v>0.24670691401913933</v>
      </c>
      <c r="AO47" s="6">
        <f t="shared" si="37"/>
        <v>1</v>
      </c>
      <c r="AP47" s="7">
        <f t="shared" si="38"/>
        <v>0.75329308598086064</v>
      </c>
      <c r="AQ47" s="7">
        <f t="shared" si="39"/>
        <v>0</v>
      </c>
      <c r="AR47" s="7"/>
      <c r="AS47">
        <f t="shared" si="40"/>
        <v>1995</v>
      </c>
      <c r="AT47" s="2">
        <f t="shared" si="16"/>
        <v>45136.211215185176</v>
      </c>
      <c r="AU47" s="2">
        <f t="shared" si="17"/>
        <v>73990.902913091399</v>
      </c>
      <c r="AV47" s="2"/>
      <c r="AW47" s="2"/>
      <c r="AX47" s="2">
        <f t="shared" si="18"/>
        <v>25723.9967824083</v>
      </c>
      <c r="AY47" s="2"/>
      <c r="AZ47" s="2">
        <f t="shared" si="19"/>
        <v>47439.398064416993</v>
      </c>
      <c r="BA47" s="2">
        <f t="shared" si="20"/>
        <v>192290.50897510187</v>
      </c>
      <c r="BB47" s="2">
        <f t="shared" si="21"/>
        <v>0</v>
      </c>
      <c r="BC47" s="2"/>
      <c r="BM47" s="24"/>
      <c r="BN47">
        <f t="shared" si="5"/>
        <v>1995</v>
      </c>
      <c r="BO47" s="1" t="b">
        <f t="shared" si="41"/>
        <v>1</v>
      </c>
      <c r="BP47" s="1" t="b">
        <f t="shared" si="42"/>
        <v>0</v>
      </c>
      <c r="BS47" s="1" t="b">
        <f t="shared" si="22"/>
        <v>0</v>
      </c>
      <c r="BU47" s="1" t="b">
        <f t="shared" si="43"/>
        <v>0</v>
      </c>
      <c r="BV47" s="1" t="b">
        <f t="shared" si="44"/>
        <v>1</v>
      </c>
      <c r="CH47" s="2"/>
    </row>
    <row r="48" spans="1:86" x14ac:dyDescent="0.3">
      <c r="A48">
        <f t="shared" si="9"/>
        <v>1996</v>
      </c>
      <c r="B48" s="2">
        <f t="shared" si="23"/>
        <v>55463.376341219548</v>
      </c>
      <c r="C48" s="2">
        <f t="shared" si="24"/>
        <v>87048.077550164628</v>
      </c>
      <c r="D48" s="2"/>
      <c r="E48" s="2"/>
      <c r="F48" s="2">
        <f t="shared" si="25"/>
        <v>28352.732013602603</v>
      </c>
      <c r="G48" s="2"/>
      <c r="H48" s="2">
        <f t="shared" si="26"/>
        <v>49137.728515123126</v>
      </c>
      <c r="I48" s="2">
        <f t="shared" si="45"/>
        <v>220001.91442010991</v>
      </c>
      <c r="J48" s="2">
        <f t="shared" si="27"/>
        <v>21838.576772675704</v>
      </c>
      <c r="K48" s="6">
        <f t="shared" si="28"/>
        <v>0.11020493009423465</v>
      </c>
      <c r="L48" s="7">
        <f t="shared" si="29"/>
        <v>1.1102049300942347</v>
      </c>
      <c r="N48">
        <f t="shared" si="30"/>
        <v>1996</v>
      </c>
      <c r="O48" s="2">
        <f t="shared" si="31"/>
        <v>6072.5048471916389</v>
      </c>
      <c r="P48" s="2"/>
      <c r="Q48" s="2"/>
      <c r="R48">
        <f t="shared" si="32"/>
        <v>1996</v>
      </c>
      <c r="S48" s="2">
        <f t="shared" si="46"/>
        <v>53945.250129421634</v>
      </c>
      <c r="T48" s="2">
        <f t="shared" si="46"/>
        <v>85529.951338366722</v>
      </c>
      <c r="U48" s="2"/>
      <c r="V48" s="2"/>
      <c r="W48" s="2">
        <f t="shared" si="13"/>
        <v>26834.605801804693</v>
      </c>
      <c r="X48" s="2"/>
      <c r="Y48" s="2">
        <f t="shared" si="47"/>
        <v>47619.602303325213</v>
      </c>
      <c r="Z48" s="2">
        <f t="shared" si="48"/>
        <v>213929.40957291826</v>
      </c>
      <c r="AA48" s="2">
        <f t="shared" si="34"/>
        <v>21638.900597816391</v>
      </c>
      <c r="AB48" s="6">
        <f t="shared" si="35"/>
        <v>0.11253233824774075</v>
      </c>
      <c r="AC48" s="7">
        <f t="shared" si="36"/>
        <v>1.1125323382477408</v>
      </c>
      <c r="AD48" s="2">
        <f t="shared" si="49"/>
        <v>0</v>
      </c>
      <c r="AE48" s="2"/>
      <c r="AG48">
        <f t="shared" si="14"/>
        <v>1996</v>
      </c>
      <c r="AH48" s="6">
        <f t="shared" si="6"/>
        <v>0.25216378728439526</v>
      </c>
      <c r="AI48" s="6">
        <f t="shared" si="7"/>
        <v>0.39980455005749765</v>
      </c>
      <c r="AJ48" s="7"/>
      <c r="AK48" s="7"/>
      <c r="AL48" s="6">
        <f t="shared" si="8"/>
        <v>0.12543673100101771</v>
      </c>
      <c r="AM48" s="6"/>
      <c r="AN48" s="6">
        <f t="shared" si="15"/>
        <v>0.22259493165708932</v>
      </c>
      <c r="AO48" s="6">
        <f t="shared" si="37"/>
        <v>1</v>
      </c>
      <c r="AP48" s="7">
        <f t="shared" si="38"/>
        <v>0.77740506834291068</v>
      </c>
      <c r="AQ48" s="7">
        <f t="shared" si="39"/>
        <v>0</v>
      </c>
      <c r="AR48" s="7"/>
      <c r="AS48">
        <f t="shared" si="40"/>
        <v>1996</v>
      </c>
      <c r="AT48" s="2">
        <f t="shared" si="16"/>
        <v>53945.250129421634</v>
      </c>
      <c r="AU48" s="2">
        <f t="shared" si="17"/>
        <v>85529.951338366722</v>
      </c>
      <c r="AV48" s="2"/>
      <c r="AW48" s="2"/>
      <c r="AX48" s="2">
        <f t="shared" si="18"/>
        <v>26834.605801804693</v>
      </c>
      <c r="AY48" s="2"/>
      <c r="AZ48" s="2">
        <f t="shared" si="19"/>
        <v>47619.602303325213</v>
      </c>
      <c r="BA48" s="2">
        <f t="shared" si="20"/>
        <v>213929.40957291826</v>
      </c>
      <c r="BB48" s="2">
        <f t="shared" si="21"/>
        <v>0</v>
      </c>
      <c r="BC48" s="2"/>
      <c r="BM48" s="24"/>
      <c r="BN48">
        <f t="shared" si="5"/>
        <v>1996</v>
      </c>
      <c r="BO48" s="1" t="b">
        <f t="shared" si="41"/>
        <v>0</v>
      </c>
      <c r="BP48" s="1" t="b">
        <f t="shared" si="42"/>
        <v>0</v>
      </c>
      <c r="BS48" s="1" t="b">
        <f t="shared" si="22"/>
        <v>0</v>
      </c>
      <c r="BU48" s="28" t="b">
        <f t="shared" si="43"/>
        <v>0</v>
      </c>
      <c r="BV48" s="1" t="b">
        <f t="shared" si="44"/>
        <v>1</v>
      </c>
      <c r="CH48" s="2"/>
    </row>
    <row r="49" spans="1:86" x14ac:dyDescent="0.3">
      <c r="A49">
        <f t="shared" si="9"/>
        <v>1997</v>
      </c>
      <c r="B49" s="2">
        <f t="shared" si="23"/>
        <v>71849.678647376684</v>
      </c>
      <c r="C49" s="2">
        <f t="shared" si="24"/>
        <v>108355.32945203665</v>
      </c>
      <c r="D49" s="2"/>
      <c r="E49" s="2"/>
      <c r="F49" s="2"/>
      <c r="G49" s="2">
        <f>AX48*(1+(G13/100))</f>
        <v>26626.637606840704</v>
      </c>
      <c r="H49" s="2">
        <f t="shared" si="26"/>
        <v>52114.892760759118</v>
      </c>
      <c r="I49" s="2">
        <f t="shared" si="45"/>
        <v>258946.53846701316</v>
      </c>
      <c r="J49" s="2">
        <f t="shared" si="27"/>
        <v>38944.624046903249</v>
      </c>
      <c r="K49" s="6">
        <f t="shared" si="28"/>
        <v>0.17701947798752157</v>
      </c>
      <c r="L49" s="7">
        <f t="shared" si="29"/>
        <v>1.1770194779875216</v>
      </c>
      <c r="N49">
        <f t="shared" si="30"/>
        <v>1997</v>
      </c>
      <c r="O49" s="2">
        <f t="shared" si="31"/>
        <v>6175.7374295938962</v>
      </c>
      <c r="P49" s="2"/>
      <c r="Q49" s="2"/>
      <c r="R49">
        <f t="shared" si="32"/>
        <v>1997</v>
      </c>
      <c r="S49" s="2">
        <f t="shared" si="46"/>
        <v>70305.744289978204</v>
      </c>
      <c r="T49" s="2">
        <f t="shared" si="46"/>
        <v>106811.39509463817</v>
      </c>
      <c r="U49" s="2"/>
      <c r="V49" s="2"/>
      <c r="W49" s="2"/>
      <c r="X49" s="2">
        <f>G49-($O49/4)</f>
        <v>25082.703249442231</v>
      </c>
      <c r="Y49" s="2">
        <f t="shared" si="47"/>
        <v>50570.958403360644</v>
      </c>
      <c r="Z49" s="2">
        <f t="shared" si="48"/>
        <v>252770.80103741927</v>
      </c>
      <c r="AA49" s="2">
        <f t="shared" si="34"/>
        <v>38841.391464501008</v>
      </c>
      <c r="AB49" s="6">
        <f t="shared" si="35"/>
        <v>0.18156171955058775</v>
      </c>
      <c r="AC49" s="7">
        <f t="shared" si="36"/>
        <v>1.1815617195505879</v>
      </c>
      <c r="AD49" s="2">
        <f t="shared" si="49"/>
        <v>0</v>
      </c>
      <c r="AE49" s="2"/>
      <c r="AG49">
        <f t="shared" si="14"/>
        <v>1997</v>
      </c>
      <c r="AH49" s="6">
        <f t="shared" si="6"/>
        <v>0.27814029152667202</v>
      </c>
      <c r="AI49" s="6">
        <f t="shared" si="7"/>
        <v>0.42256223684169197</v>
      </c>
      <c r="AJ49" s="7"/>
      <c r="AK49" s="7"/>
      <c r="AL49" s="6"/>
      <c r="AM49" s="6">
        <f t="shared" si="8"/>
        <v>9.9231015396153602E-2</v>
      </c>
      <c r="AN49" s="6">
        <f t="shared" si="15"/>
        <v>0.2000664562354823</v>
      </c>
      <c r="AO49" s="6">
        <f t="shared" si="37"/>
        <v>1</v>
      </c>
      <c r="AP49" s="7">
        <f t="shared" si="38"/>
        <v>0.79993354376451764</v>
      </c>
      <c r="AQ49" s="7">
        <f t="shared" si="39"/>
        <v>0</v>
      </c>
      <c r="AR49" s="7"/>
      <c r="AS49">
        <f t="shared" si="40"/>
        <v>1997</v>
      </c>
      <c r="AT49" s="2">
        <f t="shared" si="16"/>
        <v>70305.744289978204</v>
      </c>
      <c r="AU49" s="2">
        <f t="shared" si="17"/>
        <v>106811.39509463817</v>
      </c>
      <c r="AV49" s="2"/>
      <c r="AW49" s="2"/>
      <c r="AX49" s="2"/>
      <c r="AY49" s="2">
        <f>X49</f>
        <v>25082.703249442231</v>
      </c>
      <c r="AZ49" s="2">
        <f t="shared" si="19"/>
        <v>50570.958403360644</v>
      </c>
      <c r="BA49" s="2">
        <f t="shared" si="20"/>
        <v>252770.80103741927</v>
      </c>
      <c r="BB49" s="2">
        <f t="shared" si="21"/>
        <v>0</v>
      </c>
      <c r="BC49" s="2"/>
      <c r="BM49" s="24"/>
      <c r="BN49">
        <f t="shared" si="5"/>
        <v>1997</v>
      </c>
      <c r="BO49" s="1" t="b">
        <f t="shared" si="41"/>
        <v>0</v>
      </c>
      <c r="BP49" s="1" t="b">
        <f t="shared" si="42"/>
        <v>0</v>
      </c>
      <c r="BS49" s="1"/>
      <c r="BT49" s="1" t="b">
        <f t="shared" ref="BT49:BT56" si="50">AND((X49/$Z49)&gt;0.15,(X49/$Z49)&lt;0.25)</f>
        <v>0</v>
      </c>
      <c r="BU49" s="1" t="b">
        <f t="shared" si="43"/>
        <v>0</v>
      </c>
      <c r="BV49" s="1" t="b">
        <f t="shared" si="44"/>
        <v>1</v>
      </c>
      <c r="CH49" s="2"/>
    </row>
    <row r="50" spans="1:86" x14ac:dyDescent="0.3">
      <c r="A50">
        <f t="shared" si="9"/>
        <v>1998</v>
      </c>
      <c r="B50" s="2">
        <f t="shared" si="23"/>
        <v>90455.37060348595</v>
      </c>
      <c r="C50" s="2">
        <f t="shared" si="24"/>
        <v>115733.3509268933</v>
      </c>
      <c r="D50" s="2"/>
      <c r="E50" s="2"/>
      <c r="F50" s="2"/>
      <c r="G50" s="2">
        <f t="shared" ref="G50:G64" si="51">AY49*(1+(G14/100))</f>
        <v>28996.357437452698</v>
      </c>
      <c r="H50" s="2">
        <f t="shared" si="26"/>
        <v>54909.946634368993</v>
      </c>
      <c r="I50" s="2">
        <f t="shared" si="45"/>
        <v>290095.02560220094</v>
      </c>
      <c r="J50" s="2">
        <f t="shared" si="27"/>
        <v>31148.487135187781</v>
      </c>
      <c r="K50" s="6">
        <f t="shared" si="28"/>
        <v>0.12028925862299465</v>
      </c>
      <c r="L50" s="7">
        <f t="shared" si="29"/>
        <v>1.1202892586229947</v>
      </c>
      <c r="N50">
        <f t="shared" si="30"/>
        <v>1998</v>
      </c>
      <c r="O50" s="2">
        <f t="shared" si="31"/>
        <v>6274.5492284673983</v>
      </c>
      <c r="P50" s="2"/>
      <c r="Q50" s="2"/>
      <c r="R50">
        <f t="shared" si="32"/>
        <v>1998</v>
      </c>
      <c r="S50" s="2">
        <f>B50-($O50/4)</f>
        <v>88886.733296369101</v>
      </c>
      <c r="T50" s="2">
        <f>C50-($O50/4)</f>
        <v>114164.71361977645</v>
      </c>
      <c r="U50" s="2"/>
      <c r="V50" s="2"/>
      <c r="W50" s="2"/>
      <c r="X50" s="2">
        <f>G50-($O50/4)</f>
        <v>27427.720130335849</v>
      </c>
      <c r="Y50" s="2">
        <f>H50-($O50/4)</f>
        <v>53341.309327252144</v>
      </c>
      <c r="Z50" s="2">
        <f t="shared" si="48"/>
        <v>283820.47637373355</v>
      </c>
      <c r="AA50" s="2">
        <f t="shared" si="34"/>
        <v>31049.675336314278</v>
      </c>
      <c r="AB50" s="6">
        <f t="shared" si="35"/>
        <v>0.12283727079583767</v>
      </c>
      <c r="AC50" s="7">
        <f t="shared" si="36"/>
        <v>1.1228372707958376</v>
      </c>
      <c r="AD50" s="2">
        <f t="shared" si="49"/>
        <v>0</v>
      </c>
      <c r="AE50" s="2"/>
      <c r="AG50">
        <f t="shared" si="14"/>
        <v>1998</v>
      </c>
      <c r="AH50" s="6">
        <f t="shared" si="6"/>
        <v>0.31317942395151027</v>
      </c>
      <c r="AI50" s="6">
        <f t="shared" si="7"/>
        <v>0.40224269608174734</v>
      </c>
      <c r="AJ50" s="7"/>
      <c r="AK50" s="7"/>
      <c r="AL50" s="7"/>
      <c r="AM50" s="6">
        <f t="shared" si="8"/>
        <v>9.6637566396792135E-2</v>
      </c>
      <c r="AN50" s="6">
        <f t="shared" si="15"/>
        <v>0.18794031356995028</v>
      </c>
      <c r="AO50" s="6">
        <f t="shared" si="37"/>
        <v>1</v>
      </c>
      <c r="AP50" s="7">
        <f t="shared" si="38"/>
        <v>0.81205968643004967</v>
      </c>
      <c r="AQ50" s="7">
        <f t="shared" si="39"/>
        <v>0</v>
      </c>
      <c r="AR50" s="7"/>
      <c r="AS50">
        <f t="shared" si="40"/>
        <v>1998</v>
      </c>
      <c r="AT50" s="2">
        <f t="shared" si="16"/>
        <v>88886.733296369101</v>
      </c>
      <c r="AU50" s="2">
        <f t="shared" si="17"/>
        <v>114164.71361977645</v>
      </c>
      <c r="AV50" s="2"/>
      <c r="AW50" s="2"/>
      <c r="AX50" s="2"/>
      <c r="AY50" s="2">
        <f>X50</f>
        <v>27427.720130335849</v>
      </c>
      <c r="AZ50" s="2">
        <f t="shared" si="19"/>
        <v>53341.309327252144</v>
      </c>
      <c r="BA50" s="2">
        <f t="shared" si="20"/>
        <v>283820.47637373355</v>
      </c>
      <c r="BB50" s="2">
        <f t="shared" si="21"/>
        <v>0</v>
      </c>
      <c r="BC50" s="2"/>
      <c r="BM50" s="24"/>
      <c r="BN50">
        <f t="shared" si="5"/>
        <v>1998</v>
      </c>
      <c r="BO50" s="28" t="b">
        <f t="shared" si="41"/>
        <v>0</v>
      </c>
      <c r="BP50" s="1" t="b">
        <f t="shared" si="42"/>
        <v>0</v>
      </c>
      <c r="BT50" s="1" t="b">
        <f t="shared" si="50"/>
        <v>0</v>
      </c>
      <c r="BU50" s="1" t="b">
        <f t="shared" si="43"/>
        <v>0</v>
      </c>
      <c r="BV50" s="1" t="b">
        <f t="shared" si="44"/>
        <v>1</v>
      </c>
      <c r="CH50" s="2"/>
    </row>
    <row r="51" spans="1:86" x14ac:dyDescent="0.3">
      <c r="A51">
        <f t="shared" si="9"/>
        <v>1999</v>
      </c>
      <c r="B51" s="2">
        <f t="shared" ref="B51:B69" si="52">AT50*(1+(B15/100))</f>
        <v>107615.16800191408</v>
      </c>
      <c r="C51" s="2"/>
      <c r="D51" s="2">
        <f>($AU50*0.67)*(1+(D15/100))</f>
        <v>88207.916086457291</v>
      </c>
      <c r="E51" s="2">
        <f>($AU50*0.33)*(1+(E15/100))</f>
        <v>46389.564151074985</v>
      </c>
      <c r="F51" s="2"/>
      <c r="G51" s="2">
        <f t="shared" si="51"/>
        <v>35633.819716131031</v>
      </c>
      <c r="H51" s="2">
        <f t="shared" si="26"/>
        <v>52935.915376365025</v>
      </c>
      <c r="I51" s="2">
        <f t="shared" si="45"/>
        <v>330782.38333194237</v>
      </c>
      <c r="J51" s="2">
        <f t="shared" si="27"/>
        <v>40687.35772974143</v>
      </c>
      <c r="K51" s="6">
        <f t="shared" si="28"/>
        <v>0.14025527547492264</v>
      </c>
      <c r="L51" s="7">
        <f t="shared" si="29"/>
        <v>1.1402552754749227</v>
      </c>
      <c r="N51">
        <f t="shared" si="30"/>
        <v>1999</v>
      </c>
      <c r="O51" s="2">
        <f t="shared" si="31"/>
        <v>6443.9620576360176</v>
      </c>
      <c r="P51" s="2"/>
      <c r="Q51" s="2"/>
      <c r="R51">
        <f t="shared" si="32"/>
        <v>1999</v>
      </c>
      <c r="S51" s="2">
        <f>B51-($O51/5)</f>
        <v>106326.37559038687</v>
      </c>
      <c r="T51" s="2"/>
      <c r="U51" s="2">
        <f>D51-($O51/5)</f>
        <v>86919.123674930088</v>
      </c>
      <c r="V51" s="2">
        <f>E51-($O51/5)</f>
        <v>45100.771739547781</v>
      </c>
      <c r="W51" s="2"/>
      <c r="X51" s="2">
        <f>G51-($O51/5)</f>
        <v>34345.027304603827</v>
      </c>
      <c r="Y51" s="2">
        <f>H51-($O51/5)</f>
        <v>51647.122964837821</v>
      </c>
      <c r="Z51" s="2">
        <f t="shared" si="48"/>
        <v>324338.42127430637</v>
      </c>
      <c r="AA51" s="2">
        <f t="shared" si="34"/>
        <v>40517.944900572824</v>
      </c>
      <c r="AB51" s="6">
        <f t="shared" si="35"/>
        <v>0.14275906170779226</v>
      </c>
      <c r="AC51" s="7">
        <f t="shared" si="36"/>
        <v>1.1427590617077923</v>
      </c>
      <c r="AD51" s="2">
        <f t="shared" si="49"/>
        <v>0</v>
      </c>
      <c r="AE51" s="2"/>
      <c r="AG51">
        <f t="shared" si="14"/>
        <v>1999</v>
      </c>
      <c r="AH51" s="6">
        <f t="shared" ref="AH51:AH64" si="53">S51/$Z51</f>
        <v>0.32782540894364864</v>
      </c>
      <c r="AI51" s="7"/>
      <c r="AJ51" s="6">
        <f t="shared" ref="AJ51:AJ64" si="54">U51/$Z51</f>
        <v>0.26798898303022511</v>
      </c>
      <c r="AK51" s="6">
        <f t="shared" ref="AK51:AK64" si="55">V51/$Z51</f>
        <v>0.13905466876958189</v>
      </c>
      <c r="AL51" s="7"/>
      <c r="AM51" s="6">
        <f t="shared" si="8"/>
        <v>0.10589256483910928</v>
      </c>
      <c r="AN51" s="6">
        <f t="shared" si="15"/>
        <v>0.15923837441743519</v>
      </c>
      <c r="AO51" s="6">
        <f t="shared" si="37"/>
        <v>1</v>
      </c>
      <c r="AP51" s="7">
        <f t="shared" si="38"/>
        <v>0.84076162558256484</v>
      </c>
      <c r="AQ51" s="7">
        <f t="shared" si="39"/>
        <v>0</v>
      </c>
      <c r="AR51" s="7"/>
      <c r="AS51">
        <f t="shared" si="40"/>
        <v>1999</v>
      </c>
      <c r="AT51" s="2">
        <f>S51</f>
        <v>106326.37559038687</v>
      </c>
      <c r="AU51" s="2"/>
      <c r="AV51" s="2">
        <f t="shared" ref="AV51:AW53" si="56">U51</f>
        <v>86919.123674930088</v>
      </c>
      <c r="AW51" s="2">
        <f t="shared" si="56"/>
        <v>45100.771739547781</v>
      </c>
      <c r="AX51" s="2"/>
      <c r="AY51" s="2">
        <f>X51</f>
        <v>34345.027304603827</v>
      </c>
      <c r="AZ51" s="2">
        <f t="shared" si="19"/>
        <v>51647.122964837821</v>
      </c>
      <c r="BA51" s="2">
        <f t="shared" si="20"/>
        <v>324338.42127430637</v>
      </c>
      <c r="BB51" s="2">
        <f t="shared" si="21"/>
        <v>0</v>
      </c>
      <c r="BC51" s="2"/>
      <c r="BM51" s="24"/>
      <c r="BN51">
        <f t="shared" si="5"/>
        <v>1999</v>
      </c>
      <c r="BO51" s="1" t="b">
        <f t="shared" si="41"/>
        <v>0</v>
      </c>
      <c r="BQ51" s="1" t="b">
        <f>AND((U51/$Z51)&gt;0.15,(U51/$Z51)&lt;0.25)</f>
        <v>0</v>
      </c>
      <c r="BR51" s="1" t="b">
        <f>AND((V51/$Z51)&gt;0.05,(V51/$Z51)&lt;0.15)</f>
        <v>1</v>
      </c>
      <c r="BT51" s="1" t="b">
        <f t="shared" si="50"/>
        <v>0</v>
      </c>
      <c r="BU51" s="1" t="b">
        <f t="shared" si="43"/>
        <v>0</v>
      </c>
      <c r="BV51" s="1" t="b">
        <f t="shared" si="44"/>
        <v>1</v>
      </c>
      <c r="CH51" s="2"/>
    </row>
    <row r="52" spans="1:86" x14ac:dyDescent="0.3">
      <c r="A52">
        <f t="shared" si="9"/>
        <v>2000</v>
      </c>
      <c r="B52" s="2">
        <f t="shared" si="52"/>
        <v>96693.205961897824</v>
      </c>
      <c r="C52" s="2"/>
      <c r="D52" s="2">
        <f t="shared" ref="D52:D64" si="57">AV51*(1+(D16/100))</f>
        <v>102649.74667761892</v>
      </c>
      <c r="E52" s="2">
        <f t="shared" ref="E52:E64" si="58">AW51*(1+(E16/100))</f>
        <v>43898.836172688832</v>
      </c>
      <c r="F52" s="2"/>
      <c r="G52" s="2">
        <f t="shared" si="51"/>
        <v>28982.394741262986</v>
      </c>
      <c r="H52" s="2">
        <f t="shared" si="26"/>
        <v>57529.730270532855</v>
      </c>
      <c r="I52" s="2">
        <f t="shared" si="45"/>
        <v>329753.91382400139</v>
      </c>
      <c r="J52" s="2">
        <f t="shared" si="27"/>
        <v>-1028.4695079409867</v>
      </c>
      <c r="K52" s="6">
        <f t="shared" si="28"/>
        <v>-3.1092027863796803E-3</v>
      </c>
      <c r="L52" s="7">
        <f t="shared" si="29"/>
        <v>0.99689079721362028</v>
      </c>
      <c r="N52">
        <f t="shared" si="30"/>
        <v>2000</v>
      </c>
      <c r="O52" s="2">
        <f t="shared" si="31"/>
        <v>6663.0567675956427</v>
      </c>
      <c r="P52" s="2"/>
      <c r="Q52" s="2"/>
      <c r="R52">
        <f t="shared" si="32"/>
        <v>2000</v>
      </c>
      <c r="S52" s="2">
        <f t="shared" ref="S52:S64" si="59">B52-($O52/5)</f>
        <v>95360.594608378698</v>
      </c>
      <c r="T52" s="2"/>
      <c r="U52" s="2">
        <f t="shared" ref="U52:V64" si="60">D52-($O52/5)</f>
        <v>101317.1353240998</v>
      </c>
      <c r="V52" s="2">
        <f t="shared" si="60"/>
        <v>42566.224819169707</v>
      </c>
      <c r="W52" s="2"/>
      <c r="X52" s="2">
        <f t="shared" ref="X52:Y64" si="61">G52-($O52/5)</f>
        <v>27649.783387743857</v>
      </c>
      <c r="Y52" s="2">
        <f t="shared" si="61"/>
        <v>56197.11891701373</v>
      </c>
      <c r="Z52" s="2">
        <f t="shared" si="48"/>
        <v>323090.8570564058</v>
      </c>
      <c r="AA52" s="2">
        <f t="shared" si="34"/>
        <v>-1247.5642179005663</v>
      </c>
      <c r="AB52" s="6">
        <f t="shared" si="35"/>
        <v>-3.8464891485842493E-3</v>
      </c>
      <c r="AC52" s="7">
        <f t="shared" si="36"/>
        <v>0.99615351085141579</v>
      </c>
      <c r="AD52" s="2">
        <f t="shared" si="49"/>
        <v>0</v>
      </c>
      <c r="AE52" s="2"/>
      <c r="AG52">
        <f t="shared" si="14"/>
        <v>2000</v>
      </c>
      <c r="AH52" s="6">
        <f t="shared" si="53"/>
        <v>0.29515101565294516</v>
      </c>
      <c r="AI52" s="7"/>
      <c r="AJ52" s="6">
        <f t="shared" si="54"/>
        <v>0.31358713226110163</v>
      </c>
      <c r="AK52" s="6">
        <f t="shared" si="55"/>
        <v>0.13174691852000756</v>
      </c>
      <c r="AL52" s="7"/>
      <c r="AM52" s="6">
        <f t="shared" si="8"/>
        <v>8.5578971932705319E-2</v>
      </c>
      <c r="AN52" s="6">
        <f t="shared" si="15"/>
        <v>0.17393596163324032</v>
      </c>
      <c r="AO52" s="6">
        <f t="shared" si="37"/>
        <v>1</v>
      </c>
      <c r="AP52" s="7">
        <f t="shared" si="38"/>
        <v>0.82606403836675968</v>
      </c>
      <c r="AQ52" s="7">
        <f t="shared" si="39"/>
        <v>0</v>
      </c>
      <c r="AR52" s="7"/>
      <c r="AS52">
        <f t="shared" si="40"/>
        <v>2000</v>
      </c>
      <c r="AT52" s="2">
        <f>S52</f>
        <v>95360.594608378698</v>
      </c>
      <c r="AU52" s="2"/>
      <c r="AV52" s="2">
        <f t="shared" si="56"/>
        <v>101317.1353240998</v>
      </c>
      <c r="AW52" s="2">
        <f t="shared" si="56"/>
        <v>42566.224819169707</v>
      </c>
      <c r="AX52" s="2"/>
      <c r="AY52" s="2">
        <f>X52</f>
        <v>27649.783387743857</v>
      </c>
      <c r="AZ52" s="2">
        <f t="shared" si="19"/>
        <v>56197.11891701373</v>
      </c>
      <c r="BA52" s="2">
        <f t="shared" si="20"/>
        <v>323090.8570564058</v>
      </c>
      <c r="BB52" s="2">
        <f t="shared" si="21"/>
        <v>0</v>
      </c>
      <c r="BC52" s="2"/>
      <c r="BM52" s="24"/>
      <c r="BN52">
        <f t="shared" si="5"/>
        <v>2000</v>
      </c>
      <c r="BO52" s="1" t="b">
        <f t="shared" si="41"/>
        <v>0</v>
      </c>
      <c r="BQ52" s="1" t="b">
        <f t="shared" ref="BQ52:BQ66" si="62">AND((U52/$Z52)&gt;0.15,(U52/$Z52)&lt;0.25)</f>
        <v>0</v>
      </c>
      <c r="BR52" s="1" t="b">
        <f t="shared" ref="BR52:BR66" si="63">AND((V52/$Z52)&gt;0.05,(V52/$Z52)&lt;0.15)</f>
        <v>1</v>
      </c>
      <c r="BT52" s="1" t="b">
        <f t="shared" si="50"/>
        <v>0</v>
      </c>
      <c r="BU52" s="1" t="b">
        <f t="shared" si="43"/>
        <v>0</v>
      </c>
      <c r="BV52" s="1" t="b">
        <f t="shared" si="44"/>
        <v>1</v>
      </c>
      <c r="CH52" s="2"/>
    </row>
    <row r="53" spans="1:86" x14ac:dyDescent="0.3">
      <c r="A53">
        <f t="shared" si="9"/>
        <v>2001</v>
      </c>
      <c r="B53" s="2">
        <f t="shared" si="52"/>
        <v>83898.251136451581</v>
      </c>
      <c r="C53" s="2"/>
      <c r="D53" s="2">
        <f t="shared" si="57"/>
        <v>100811.56281883254</v>
      </c>
      <c r="E53" s="2">
        <f t="shared" si="58"/>
        <v>43885.777788563966</v>
      </c>
      <c r="F53" s="2"/>
      <c r="G53" s="2">
        <f t="shared" si="51"/>
        <v>22077.522541611837</v>
      </c>
      <c r="H53" s="2">
        <f t="shared" si="26"/>
        <v>60934.536041717991</v>
      </c>
      <c r="I53" s="2">
        <f t="shared" si="45"/>
        <v>311607.65032717795</v>
      </c>
      <c r="J53" s="2">
        <f t="shared" si="27"/>
        <v>-18146.263496823434</v>
      </c>
      <c r="K53" s="6">
        <f t="shared" si="28"/>
        <v>-5.5029713783802392E-2</v>
      </c>
      <c r="L53" s="7">
        <f t="shared" si="29"/>
        <v>0.94497028621619761</v>
      </c>
      <c r="N53">
        <f t="shared" si="30"/>
        <v>2001</v>
      </c>
      <c r="O53" s="2">
        <f t="shared" si="31"/>
        <v>6769.6656758771733</v>
      </c>
      <c r="P53" s="2"/>
      <c r="Q53" s="2"/>
      <c r="R53">
        <f t="shared" si="32"/>
        <v>2001</v>
      </c>
      <c r="S53" s="2">
        <f t="shared" si="59"/>
        <v>82544.318001276144</v>
      </c>
      <c r="T53" s="2"/>
      <c r="U53" s="2">
        <f t="shared" si="60"/>
        <v>99457.629683657098</v>
      </c>
      <c r="V53" s="2">
        <f t="shared" si="60"/>
        <v>42531.844653388529</v>
      </c>
      <c r="W53" s="2"/>
      <c r="X53" s="2">
        <f t="shared" si="61"/>
        <v>20723.589406436404</v>
      </c>
      <c r="Y53" s="2">
        <f t="shared" si="61"/>
        <v>59580.602906542554</v>
      </c>
      <c r="Z53" s="2">
        <f t="shared" si="48"/>
        <v>304837.98465130077</v>
      </c>
      <c r="AA53" s="2">
        <f t="shared" si="34"/>
        <v>-18252.872405105038</v>
      </c>
      <c r="AB53" s="6">
        <f t="shared" si="35"/>
        <v>-5.6494549463275021E-2</v>
      </c>
      <c r="AC53" s="7">
        <f t="shared" si="36"/>
        <v>0.94350545053672497</v>
      </c>
      <c r="AD53" s="2">
        <f t="shared" si="49"/>
        <v>0</v>
      </c>
      <c r="AE53" s="2"/>
      <c r="AG53">
        <f t="shared" si="14"/>
        <v>2001</v>
      </c>
      <c r="AH53" s="6">
        <f t="shared" si="53"/>
        <v>0.27078094646143674</v>
      </c>
      <c r="AI53" s="7"/>
      <c r="AJ53" s="6">
        <f t="shared" si="54"/>
        <v>0.32626389981361764</v>
      </c>
      <c r="AK53" s="6">
        <f t="shared" si="55"/>
        <v>0.13952278520027619</v>
      </c>
      <c r="AL53" s="7"/>
      <c r="AM53" s="6">
        <f t="shared" si="8"/>
        <v>6.7982306831419911E-2</v>
      </c>
      <c r="AN53" s="6">
        <f t="shared" si="15"/>
        <v>0.19545006169324941</v>
      </c>
      <c r="AO53" s="6">
        <f t="shared" si="37"/>
        <v>0.99999999999999989</v>
      </c>
      <c r="AP53" s="7">
        <f t="shared" si="38"/>
        <v>0.80454993830675048</v>
      </c>
      <c r="AQ53" s="7">
        <f t="shared" si="39"/>
        <v>0</v>
      </c>
      <c r="AR53" s="7"/>
      <c r="AS53">
        <f t="shared" si="40"/>
        <v>2001</v>
      </c>
      <c r="AT53" s="2">
        <f>S53</f>
        <v>82544.318001276144</v>
      </c>
      <c r="AU53" s="2"/>
      <c r="AV53" s="2">
        <f t="shared" si="56"/>
        <v>99457.629683657098</v>
      </c>
      <c r="AW53" s="2">
        <f t="shared" si="56"/>
        <v>42531.844653388529</v>
      </c>
      <c r="AX53" s="2"/>
      <c r="AY53" s="2">
        <f>X53</f>
        <v>20723.589406436404</v>
      </c>
      <c r="AZ53" s="2">
        <f t="shared" si="19"/>
        <v>59580.602906542554</v>
      </c>
      <c r="BA53" s="2">
        <f t="shared" si="20"/>
        <v>304837.98465130077</v>
      </c>
      <c r="BB53" s="2">
        <f t="shared" si="21"/>
        <v>0</v>
      </c>
      <c r="BC53" s="2"/>
      <c r="BM53" s="24"/>
      <c r="BN53">
        <f t="shared" si="5"/>
        <v>2001</v>
      </c>
      <c r="BO53" s="1" t="b">
        <f t="shared" si="41"/>
        <v>0</v>
      </c>
      <c r="BQ53" s="1" t="b">
        <f t="shared" si="62"/>
        <v>0</v>
      </c>
      <c r="BR53" s="1" t="b">
        <f t="shared" si="63"/>
        <v>1</v>
      </c>
      <c r="BT53" s="1" t="b">
        <f t="shared" si="50"/>
        <v>0</v>
      </c>
      <c r="BU53" s="1" t="b">
        <f t="shared" si="43"/>
        <v>0</v>
      </c>
      <c r="BV53" s="1" t="b">
        <f t="shared" si="44"/>
        <v>1</v>
      </c>
      <c r="CH53" s="2"/>
    </row>
    <row r="54" spans="1:86" x14ac:dyDescent="0.3">
      <c r="A54">
        <f t="shared" si="9"/>
        <v>2002</v>
      </c>
      <c r="B54" s="2">
        <f t="shared" si="52"/>
        <v>64260.751563993479</v>
      </c>
      <c r="C54" s="2"/>
      <c r="D54" s="2">
        <f t="shared" si="57"/>
        <v>84928.859139468477</v>
      </c>
      <c r="E54" s="2">
        <f t="shared" si="58"/>
        <v>34016.118716887082</v>
      </c>
      <c r="F54" s="2"/>
      <c r="G54" s="2">
        <f t="shared" si="51"/>
        <v>17597.850416263602</v>
      </c>
      <c r="H54" s="2">
        <f t="shared" si="26"/>
        <v>64501.960706622966</v>
      </c>
      <c r="I54" s="2">
        <f t="shared" si="45"/>
        <v>265305.54054323561</v>
      </c>
      <c r="J54" s="2">
        <f t="shared" si="27"/>
        <v>-46302.109783942346</v>
      </c>
      <c r="K54" s="6">
        <f t="shared" si="28"/>
        <v>-0.14859105588494578</v>
      </c>
      <c r="L54" s="7">
        <f t="shared" si="29"/>
        <v>0.85140894411505419</v>
      </c>
      <c r="N54">
        <f t="shared" si="30"/>
        <v>2002</v>
      </c>
      <c r="O54" s="2">
        <f t="shared" si="31"/>
        <v>6938.907317774102</v>
      </c>
      <c r="P54" s="2"/>
      <c r="Q54" s="2"/>
      <c r="R54">
        <f t="shared" si="32"/>
        <v>2002</v>
      </c>
      <c r="S54" s="2">
        <f t="shared" si="59"/>
        <v>62872.970100438659</v>
      </c>
      <c r="T54" s="2"/>
      <c r="U54" s="2">
        <f t="shared" si="60"/>
        <v>83541.07767591365</v>
      </c>
      <c r="V54" s="2">
        <f t="shared" si="60"/>
        <v>32628.337253332262</v>
      </c>
      <c r="W54" s="2"/>
      <c r="X54" s="2">
        <f t="shared" si="61"/>
        <v>16210.068952708782</v>
      </c>
      <c r="Y54" s="2">
        <f t="shared" si="61"/>
        <v>63114.179243068145</v>
      </c>
      <c r="Z54" s="2">
        <f t="shared" si="48"/>
        <v>258366.63322546153</v>
      </c>
      <c r="AA54" s="2">
        <f t="shared" si="34"/>
        <v>-46471.351425839239</v>
      </c>
      <c r="AB54" s="6">
        <f t="shared" si="35"/>
        <v>-0.15244606566664279</v>
      </c>
      <c r="AC54" s="7">
        <f t="shared" si="36"/>
        <v>0.84755393433335724</v>
      </c>
      <c r="AD54" s="2">
        <f t="shared" si="49"/>
        <v>0</v>
      </c>
      <c r="AE54" s="2"/>
      <c r="AG54">
        <f t="shared" si="14"/>
        <v>2002</v>
      </c>
      <c r="AH54" s="6">
        <f t="shared" si="53"/>
        <v>0.24334787087453771</v>
      </c>
      <c r="AI54" s="7"/>
      <c r="AJ54" s="6">
        <f t="shared" si="54"/>
        <v>0.32334313697160816</v>
      </c>
      <c r="AK54" s="6">
        <f t="shared" si="55"/>
        <v>0.12628696223656485</v>
      </c>
      <c r="AL54" s="7"/>
      <c r="AM54" s="6">
        <f t="shared" si="8"/>
        <v>6.2740566575263598E-2</v>
      </c>
      <c r="AN54" s="6">
        <f t="shared" si="15"/>
        <v>0.24428146334202558</v>
      </c>
      <c r="AO54" s="6">
        <f t="shared" si="37"/>
        <v>1</v>
      </c>
      <c r="AP54" s="7">
        <f t="shared" si="38"/>
        <v>0.75571853665797439</v>
      </c>
      <c r="AQ54" s="7">
        <f t="shared" si="39"/>
        <v>0</v>
      </c>
      <c r="AR54" s="7"/>
      <c r="AS54">
        <f t="shared" si="40"/>
        <v>2002</v>
      </c>
      <c r="AT54" s="40">
        <v>0</v>
      </c>
      <c r="AU54" s="40"/>
      <c r="AV54" s="40">
        <v>0</v>
      </c>
      <c r="AW54" s="40">
        <v>0</v>
      </c>
      <c r="AX54" s="40"/>
      <c r="AY54" s="40">
        <v>0</v>
      </c>
      <c r="AZ54" s="40">
        <f>Z54</f>
        <v>258366.63322546153</v>
      </c>
      <c r="BA54" s="2">
        <f t="shared" ref="BA54:BA62" si="64">Z54</f>
        <v>258366.63322546153</v>
      </c>
      <c r="BB54" s="2">
        <f t="shared" si="21"/>
        <v>0</v>
      </c>
      <c r="BC54" s="2"/>
      <c r="BM54" s="24"/>
      <c r="BN54">
        <f t="shared" si="5"/>
        <v>2002</v>
      </c>
      <c r="BO54" s="28" t="b">
        <f t="shared" si="41"/>
        <v>1</v>
      </c>
      <c r="BQ54" s="1" t="b">
        <f t="shared" si="62"/>
        <v>0</v>
      </c>
      <c r="BR54" s="1" t="b">
        <f t="shared" si="63"/>
        <v>1</v>
      </c>
      <c r="BT54" s="28" t="b">
        <f t="shared" si="50"/>
        <v>0</v>
      </c>
      <c r="BU54" s="28" t="b">
        <f t="shared" si="43"/>
        <v>0</v>
      </c>
      <c r="BV54" s="1" t="b">
        <f t="shared" si="44"/>
        <v>1</v>
      </c>
      <c r="CH54" s="2"/>
    </row>
    <row r="55" spans="1:86" x14ac:dyDescent="0.3">
      <c r="A55">
        <f t="shared" si="9"/>
        <v>2003</v>
      </c>
      <c r="B55" s="2">
        <f t="shared" si="52"/>
        <v>0</v>
      </c>
      <c r="C55" s="2"/>
      <c r="D55" s="2">
        <f t="shared" si="57"/>
        <v>0</v>
      </c>
      <c r="E55" s="2">
        <f t="shared" si="58"/>
        <v>0</v>
      </c>
      <c r="F55" s="2"/>
      <c r="G55" s="2">
        <f t="shared" si="51"/>
        <v>0</v>
      </c>
      <c r="H55" s="2">
        <f t="shared" si="26"/>
        <v>268623.78856451239</v>
      </c>
      <c r="I55" s="2">
        <f t="shared" si="45"/>
        <v>268623.78856451239</v>
      </c>
      <c r="J55" s="2">
        <f t="shared" si="27"/>
        <v>3318.2480212767841</v>
      </c>
      <c r="K55" s="6">
        <f t="shared" si="28"/>
        <v>1.2507269974394013E-2</v>
      </c>
      <c r="L55" s="7">
        <f t="shared" si="29"/>
        <v>1.012507269974394</v>
      </c>
      <c r="N55">
        <f t="shared" si="30"/>
        <v>2003</v>
      </c>
      <c r="O55" s="2">
        <f t="shared" si="31"/>
        <v>7077.685464129584</v>
      </c>
      <c r="P55" s="2"/>
      <c r="Q55" s="2"/>
      <c r="R55">
        <f t="shared" si="32"/>
        <v>2003</v>
      </c>
      <c r="S55" s="40">
        <v>0</v>
      </c>
      <c r="T55" s="40"/>
      <c r="U55" s="40">
        <v>0</v>
      </c>
      <c r="V55" s="40">
        <v>0</v>
      </c>
      <c r="W55" s="40"/>
      <c r="X55" s="40">
        <v>0</v>
      </c>
      <c r="Y55" s="40">
        <f>H55-($O55)</f>
        <v>261546.10310038281</v>
      </c>
      <c r="Z55" s="2">
        <f t="shared" si="48"/>
        <v>261546.10310038281</v>
      </c>
      <c r="AA55" s="2">
        <f t="shared" si="34"/>
        <v>3179.4698749212839</v>
      </c>
      <c r="AB55" s="6">
        <f t="shared" si="35"/>
        <v>1.2306039039285486E-2</v>
      </c>
      <c r="AC55" s="7">
        <f t="shared" si="36"/>
        <v>1.0123060390392855</v>
      </c>
      <c r="AD55" s="2">
        <f t="shared" si="49"/>
        <v>0</v>
      </c>
      <c r="AE55" s="2"/>
      <c r="AG55">
        <f t="shared" si="14"/>
        <v>2003</v>
      </c>
      <c r="AH55" s="38">
        <f t="shared" si="53"/>
        <v>0</v>
      </c>
      <c r="AI55" s="61"/>
      <c r="AJ55" s="38">
        <f t="shared" si="54"/>
        <v>0</v>
      </c>
      <c r="AK55" s="38">
        <f t="shared" si="55"/>
        <v>0</v>
      </c>
      <c r="AL55" s="61"/>
      <c r="AM55" s="38">
        <f t="shared" ref="AM55:AM64" si="65">X55/$Z55</f>
        <v>0</v>
      </c>
      <c r="AN55" s="38">
        <f t="shared" si="15"/>
        <v>1</v>
      </c>
      <c r="AO55" s="6">
        <f t="shared" si="37"/>
        <v>1</v>
      </c>
      <c r="AP55" s="7">
        <f t="shared" si="38"/>
        <v>0</v>
      </c>
      <c r="AQ55" s="7">
        <f t="shared" si="39"/>
        <v>0</v>
      </c>
      <c r="AR55" s="7"/>
      <c r="AS55">
        <f t="shared" si="40"/>
        <v>2003</v>
      </c>
      <c r="AT55" s="40">
        <f>$Z55*AT$39</f>
        <v>52309.220620076565</v>
      </c>
      <c r="AU55" s="40"/>
      <c r="AV55" s="40">
        <f>$Z55*AV$39</f>
        <v>52309.220620076565</v>
      </c>
      <c r="AW55" s="40">
        <f>$Z55*AW$39</f>
        <v>26154.610310038282</v>
      </c>
      <c r="AX55" s="40"/>
      <c r="AY55" s="40">
        <f>$Z55*AY$39</f>
        <v>52309.220620076565</v>
      </c>
      <c r="AZ55" s="40">
        <f>$Z55*AZ$39</f>
        <v>78463.83093011484</v>
      </c>
      <c r="BA55" s="2">
        <f t="shared" si="64"/>
        <v>261546.10310038281</v>
      </c>
      <c r="BB55" s="2">
        <f t="shared" si="21"/>
        <v>0</v>
      </c>
      <c r="BC55" s="2"/>
      <c r="BM55" s="24"/>
      <c r="BN55">
        <f t="shared" si="5"/>
        <v>2003</v>
      </c>
      <c r="BO55" s="1" t="b">
        <f t="shared" si="41"/>
        <v>0</v>
      </c>
      <c r="BQ55" s="1" t="b">
        <f t="shared" si="62"/>
        <v>0</v>
      </c>
      <c r="BR55" s="1" t="b">
        <f t="shared" si="63"/>
        <v>0</v>
      </c>
      <c r="BT55" s="1" t="b">
        <f t="shared" si="50"/>
        <v>0</v>
      </c>
      <c r="BU55" s="28" t="b">
        <f t="shared" si="43"/>
        <v>0</v>
      </c>
      <c r="BV55" s="1" t="b">
        <f t="shared" si="44"/>
        <v>1</v>
      </c>
      <c r="CH55" s="2"/>
    </row>
    <row r="56" spans="1:86" x14ac:dyDescent="0.3">
      <c r="A56">
        <f t="shared" si="9"/>
        <v>2004</v>
      </c>
      <c r="B56" s="2">
        <f t="shared" si="52"/>
        <v>57927.230914672786</v>
      </c>
      <c r="C56" s="2"/>
      <c r="D56" s="2">
        <f t="shared" si="57"/>
        <v>62955.716292880745</v>
      </c>
      <c r="E56" s="2">
        <f t="shared" si="58"/>
        <v>31358.593123426603</v>
      </c>
      <c r="F56" s="2"/>
      <c r="G56" s="2">
        <f t="shared" si="51"/>
        <v>63208.892920681916</v>
      </c>
      <c r="H56" s="2">
        <f t="shared" si="26"/>
        <v>81790.697361551705</v>
      </c>
      <c r="I56" s="2">
        <f t="shared" si="45"/>
        <v>297241.13061321375</v>
      </c>
      <c r="J56" s="2">
        <f>I56-I55</f>
        <v>28617.342048701365</v>
      </c>
      <c r="K56" s="6">
        <f>(J56/I55)</f>
        <v>0.1065331637292006</v>
      </c>
      <c r="L56" s="7">
        <f t="shared" si="29"/>
        <v>1.1065331637292006</v>
      </c>
      <c r="N56">
        <f t="shared" si="30"/>
        <v>2004</v>
      </c>
      <c r="O56" s="2">
        <f t="shared" si="31"/>
        <v>7311.2490844458598</v>
      </c>
      <c r="P56" s="2"/>
      <c r="Q56" s="2"/>
      <c r="R56">
        <f t="shared" si="32"/>
        <v>2004</v>
      </c>
      <c r="S56" s="2">
        <f t="shared" si="59"/>
        <v>56464.981097783617</v>
      </c>
      <c r="T56" s="2"/>
      <c r="U56" s="2">
        <f t="shared" si="60"/>
        <v>61493.466475991576</v>
      </c>
      <c r="V56" s="2">
        <f t="shared" si="60"/>
        <v>29896.34330653743</v>
      </c>
      <c r="W56" s="2"/>
      <c r="X56" s="2">
        <f t="shared" si="61"/>
        <v>61746.643103792747</v>
      </c>
      <c r="Y56" s="2">
        <f t="shared" si="61"/>
        <v>80328.447544662529</v>
      </c>
      <c r="Z56" s="2">
        <f t="shared" si="48"/>
        <v>289929.88152876787</v>
      </c>
      <c r="AA56" s="2">
        <f>Z56-Z55</f>
        <v>28383.778428385063</v>
      </c>
      <c r="AB56" s="6">
        <f>(AA56/Z55)</f>
        <v>0.10852304084030347</v>
      </c>
      <c r="AC56" s="7">
        <f t="shared" si="36"/>
        <v>1.1085230408403035</v>
      </c>
      <c r="AD56" s="2">
        <f t="shared" si="49"/>
        <v>0</v>
      </c>
      <c r="AE56" s="2"/>
      <c r="AG56">
        <f t="shared" si="14"/>
        <v>2004</v>
      </c>
      <c r="AH56" s="6">
        <f t="shared" si="53"/>
        <v>0.19475392049984666</v>
      </c>
      <c r="AI56" s="7"/>
      <c r="AJ56" s="6">
        <f t="shared" si="54"/>
        <v>0.2120977187716678</v>
      </c>
      <c r="AK56" s="6">
        <f t="shared" si="55"/>
        <v>0.10311577112678884</v>
      </c>
      <c r="AL56" s="7"/>
      <c r="AM56" s="6">
        <f t="shared" si="65"/>
        <v>0.21297095276350819</v>
      </c>
      <c r="AN56" s="6">
        <f t="shared" si="15"/>
        <v>0.27706163683818857</v>
      </c>
      <c r="AO56" s="6">
        <f t="shared" si="37"/>
        <v>1</v>
      </c>
      <c r="AP56" s="7">
        <f t="shared" si="38"/>
        <v>0.72293836316181148</v>
      </c>
      <c r="AQ56" s="7">
        <f t="shared" si="39"/>
        <v>0</v>
      </c>
      <c r="AR56" s="7"/>
      <c r="AS56">
        <f t="shared" si="40"/>
        <v>2004</v>
      </c>
      <c r="AT56" s="2">
        <f>S56</f>
        <v>56464.981097783617</v>
      </c>
      <c r="AU56" s="2"/>
      <c r="AV56" s="2">
        <f t="shared" ref="AV56:AW59" si="66">U56</f>
        <v>61493.466475991576</v>
      </c>
      <c r="AW56" s="2">
        <f t="shared" si="66"/>
        <v>29896.34330653743</v>
      </c>
      <c r="AX56" s="2"/>
      <c r="AY56" s="2">
        <f t="shared" ref="AY56:AZ59" si="67">X56</f>
        <v>61746.643103792747</v>
      </c>
      <c r="AZ56" s="2">
        <f t="shared" si="67"/>
        <v>80328.447544662529</v>
      </c>
      <c r="BA56" s="2">
        <f t="shared" si="64"/>
        <v>289929.88152876787</v>
      </c>
      <c r="BB56" s="2">
        <f t="shared" si="21"/>
        <v>0</v>
      </c>
      <c r="BC56" s="2"/>
      <c r="BM56" s="24"/>
      <c r="BN56">
        <f t="shared" si="5"/>
        <v>2004</v>
      </c>
      <c r="BO56" s="1" t="b">
        <f t="shared" si="41"/>
        <v>1</v>
      </c>
      <c r="BQ56" s="1" t="b">
        <f t="shared" si="62"/>
        <v>1</v>
      </c>
      <c r="BR56" s="1" t="b">
        <f t="shared" si="63"/>
        <v>1</v>
      </c>
      <c r="BT56" s="1" t="b">
        <f t="shared" si="50"/>
        <v>1</v>
      </c>
      <c r="BU56" s="1" t="b">
        <f t="shared" si="43"/>
        <v>1</v>
      </c>
      <c r="BV56" s="1" t="b">
        <f t="shared" si="44"/>
        <v>1</v>
      </c>
      <c r="CH56" s="2"/>
    </row>
    <row r="57" spans="1:86" x14ac:dyDescent="0.3">
      <c r="A57">
        <f t="shared" si="9"/>
        <v>2005</v>
      </c>
      <c r="B57" s="2">
        <f t="shared" si="52"/>
        <v>59158.360696147902</v>
      </c>
      <c r="C57" s="2"/>
      <c r="D57" s="2">
        <f t="shared" si="57"/>
        <v>70060.121290761963</v>
      </c>
      <c r="E57" s="2">
        <f t="shared" si="58"/>
        <v>32097.611064197783</v>
      </c>
      <c r="F57" s="2"/>
      <c r="G57" s="2">
        <f t="shared" si="51"/>
        <v>71361.212901484323</v>
      </c>
      <c r="H57" s="2">
        <f t="shared" si="26"/>
        <v>82256.330285734439</v>
      </c>
      <c r="I57" s="2">
        <f t="shared" si="45"/>
        <v>314933.63623832643</v>
      </c>
      <c r="J57" s="2">
        <f t="shared" si="27"/>
        <v>17692.505625112681</v>
      </c>
      <c r="K57" s="6">
        <f t="shared" si="28"/>
        <v>5.9522400512381064E-2</v>
      </c>
      <c r="L57" s="7">
        <f t="shared" si="29"/>
        <v>1.0595224005123811</v>
      </c>
      <c r="N57">
        <f t="shared" si="30"/>
        <v>2005</v>
      </c>
      <c r="O57" s="2">
        <f t="shared" si="31"/>
        <v>7552.5203042325729</v>
      </c>
      <c r="P57" s="2"/>
      <c r="Q57" s="2"/>
      <c r="R57">
        <f t="shared" si="32"/>
        <v>2005</v>
      </c>
      <c r="S57" s="2">
        <f t="shared" si="59"/>
        <v>57647.856635301388</v>
      </c>
      <c r="T57" s="2"/>
      <c r="U57" s="2">
        <f t="shared" si="60"/>
        <v>68549.617229915442</v>
      </c>
      <c r="V57" s="2">
        <f t="shared" si="60"/>
        <v>30587.10700335127</v>
      </c>
      <c r="W57" s="2"/>
      <c r="X57" s="2">
        <f t="shared" si="61"/>
        <v>69850.708840637802</v>
      </c>
      <c r="Y57" s="2">
        <f t="shared" si="61"/>
        <v>80745.826224887918</v>
      </c>
      <c r="Z57" s="2">
        <f t="shared" si="48"/>
        <v>307381.11593409383</v>
      </c>
      <c r="AA57" s="2">
        <f t="shared" ref="AA57:AA64" si="68">Z57-Z56</f>
        <v>17451.234405325959</v>
      </c>
      <c r="AB57" s="6">
        <f t="shared" ref="AB57:AB64" si="69">(AA57/Z56)</f>
        <v>6.0191223868707663E-2</v>
      </c>
      <c r="AC57" s="7">
        <f t="shared" si="36"/>
        <v>1.0601912238687077</v>
      </c>
      <c r="AD57" s="2">
        <f t="shared" si="49"/>
        <v>0</v>
      </c>
      <c r="AE57" s="2"/>
      <c r="AG57">
        <f t="shared" si="14"/>
        <v>2005</v>
      </c>
      <c r="AH57" s="6">
        <f t="shared" si="53"/>
        <v>0.18754521226886878</v>
      </c>
      <c r="AI57" s="7"/>
      <c r="AJ57" s="6">
        <f t="shared" si="54"/>
        <v>0.22301180416240435</v>
      </c>
      <c r="AK57" s="6">
        <f t="shared" si="55"/>
        <v>9.9508738233319155E-2</v>
      </c>
      <c r="AL57" s="7"/>
      <c r="AM57" s="6">
        <f t="shared" si="65"/>
        <v>0.22724463286682395</v>
      </c>
      <c r="AN57" s="6">
        <f t="shared" si="15"/>
        <v>0.26268961246858374</v>
      </c>
      <c r="AO57" s="6">
        <f t="shared" si="37"/>
        <v>1</v>
      </c>
      <c r="AP57" s="7">
        <f t="shared" si="38"/>
        <v>0.7373103875314162</v>
      </c>
      <c r="AQ57" s="7">
        <f t="shared" si="39"/>
        <v>0</v>
      </c>
      <c r="AR57" s="7"/>
      <c r="AS57">
        <f t="shared" si="40"/>
        <v>2005</v>
      </c>
      <c r="AT57" s="2">
        <f>S57</f>
        <v>57647.856635301388</v>
      </c>
      <c r="AU57" s="2"/>
      <c r="AV57" s="2">
        <f t="shared" si="66"/>
        <v>68549.617229915442</v>
      </c>
      <c r="AW57" s="2">
        <f t="shared" si="66"/>
        <v>30587.10700335127</v>
      </c>
      <c r="AX57" s="2"/>
      <c r="AY57" s="2">
        <f t="shared" si="67"/>
        <v>69850.708840637802</v>
      </c>
      <c r="AZ57" s="2">
        <f t="shared" si="67"/>
        <v>80745.826224887918</v>
      </c>
      <c r="BA57" s="2">
        <f t="shared" si="64"/>
        <v>307381.11593409383</v>
      </c>
      <c r="BB57" s="2">
        <f t="shared" si="21"/>
        <v>0</v>
      </c>
      <c r="BC57" s="2"/>
      <c r="BM57" s="24"/>
      <c r="BN57">
        <f t="shared" si="5"/>
        <v>2005</v>
      </c>
      <c r="BO57" s="1" t="b">
        <f t="shared" si="41"/>
        <v>1</v>
      </c>
      <c r="BQ57" s="1" t="b">
        <f t="shared" si="62"/>
        <v>1</v>
      </c>
      <c r="BR57" s="1" t="b">
        <f t="shared" si="63"/>
        <v>1</v>
      </c>
      <c r="BT57" s="1" t="b">
        <f t="shared" ref="BT57:BT66" si="70">AND((X57/$Z57)&gt;0.15,(X57/$Z57)&lt;0.25)</f>
        <v>1</v>
      </c>
      <c r="BU57" s="1" t="b">
        <f t="shared" si="43"/>
        <v>1</v>
      </c>
      <c r="BV57" s="1" t="b">
        <f t="shared" si="44"/>
        <v>1</v>
      </c>
      <c r="CH57" s="2"/>
    </row>
    <row r="58" spans="1:86" x14ac:dyDescent="0.3">
      <c r="A58">
        <f t="shared" si="9"/>
        <v>2006</v>
      </c>
      <c r="B58" s="2">
        <f t="shared" si="52"/>
        <v>66663.981413062531</v>
      </c>
      <c r="C58" s="2"/>
      <c r="D58" s="2">
        <f t="shared" si="57"/>
        <v>77870.308684667034</v>
      </c>
      <c r="E58" s="2">
        <f t="shared" si="58"/>
        <v>35375.824475795947</v>
      </c>
      <c r="F58" s="2"/>
      <c r="G58" s="2">
        <f t="shared" si="51"/>
        <v>88456.842154518497</v>
      </c>
      <c r="H58" s="2">
        <f t="shared" si="26"/>
        <v>84193.67300469063</v>
      </c>
      <c r="I58" s="2">
        <f t="shared" si="45"/>
        <v>352560.62973273458</v>
      </c>
      <c r="J58" s="2">
        <f t="shared" si="27"/>
        <v>37626.993494408147</v>
      </c>
      <c r="K58" s="6">
        <f t="shared" si="28"/>
        <v>0.11947594402375576</v>
      </c>
      <c r="L58" s="7">
        <f t="shared" si="29"/>
        <v>1.1194759440237558</v>
      </c>
      <c r="N58">
        <f t="shared" si="30"/>
        <v>2006</v>
      </c>
      <c r="O58" s="2">
        <f t="shared" si="31"/>
        <v>7741.3333118383862</v>
      </c>
      <c r="P58" s="2"/>
      <c r="Q58" s="2"/>
      <c r="R58">
        <f t="shared" si="32"/>
        <v>2006</v>
      </c>
      <c r="S58" s="2">
        <f t="shared" si="59"/>
        <v>65115.714750694853</v>
      </c>
      <c r="T58" s="2"/>
      <c r="U58" s="2">
        <f t="shared" si="60"/>
        <v>76322.042022299356</v>
      </c>
      <c r="V58" s="2">
        <f t="shared" si="60"/>
        <v>33827.55781342827</v>
      </c>
      <c r="W58" s="2"/>
      <c r="X58" s="2">
        <f t="shared" si="61"/>
        <v>86908.57549215082</v>
      </c>
      <c r="Y58" s="2">
        <f t="shared" si="61"/>
        <v>82645.406342322953</v>
      </c>
      <c r="Z58" s="2">
        <f t="shared" si="48"/>
        <v>344819.29642089619</v>
      </c>
      <c r="AA58" s="2">
        <f t="shared" si="68"/>
        <v>37438.180486802361</v>
      </c>
      <c r="AB58" s="6">
        <f t="shared" si="69"/>
        <v>0.12179726907761487</v>
      </c>
      <c r="AC58" s="7">
        <f t="shared" si="36"/>
        <v>1.1217972690776148</v>
      </c>
      <c r="AD58" s="2">
        <f t="shared" si="49"/>
        <v>0</v>
      </c>
      <c r="AE58" s="2"/>
      <c r="AG58">
        <f t="shared" si="14"/>
        <v>2006</v>
      </c>
      <c r="AH58" s="6">
        <f t="shared" si="53"/>
        <v>0.18884011256496727</v>
      </c>
      <c r="AI58" s="7"/>
      <c r="AJ58" s="6">
        <f t="shared" si="54"/>
        <v>0.22133924294404483</v>
      </c>
      <c r="AK58" s="6">
        <f t="shared" si="55"/>
        <v>9.8102276074878925E-2</v>
      </c>
      <c r="AL58" s="7"/>
      <c r="AM58" s="6">
        <f t="shared" si="65"/>
        <v>0.2520409280867732</v>
      </c>
      <c r="AN58" s="6">
        <f t="shared" si="15"/>
        <v>0.23967744032933594</v>
      </c>
      <c r="AO58" s="6">
        <f t="shared" si="37"/>
        <v>1.0000000000000002</v>
      </c>
      <c r="AP58" s="7">
        <f t="shared" si="38"/>
        <v>0.7603225596706642</v>
      </c>
      <c r="AQ58" s="7">
        <f t="shared" si="39"/>
        <v>0</v>
      </c>
      <c r="AR58" s="7"/>
      <c r="AS58">
        <f t="shared" si="40"/>
        <v>2006</v>
      </c>
      <c r="AT58" s="2">
        <f>S58</f>
        <v>65115.714750694853</v>
      </c>
      <c r="AU58" s="2"/>
      <c r="AV58" s="2">
        <f t="shared" si="66"/>
        <v>76322.042022299356</v>
      </c>
      <c r="AW58" s="2">
        <f t="shared" si="66"/>
        <v>33827.55781342827</v>
      </c>
      <c r="AX58" s="2"/>
      <c r="AY58" s="2">
        <f t="shared" si="67"/>
        <v>86908.57549215082</v>
      </c>
      <c r="AZ58" s="2">
        <f t="shared" si="67"/>
        <v>82645.406342322953</v>
      </c>
      <c r="BA58" s="2">
        <f t="shared" si="64"/>
        <v>344819.29642089619</v>
      </c>
      <c r="BB58" s="2">
        <f t="shared" si="21"/>
        <v>0</v>
      </c>
      <c r="BC58" s="2"/>
      <c r="BM58" s="24"/>
      <c r="BN58">
        <f t="shared" si="5"/>
        <v>2006</v>
      </c>
      <c r="BO58" s="1" t="b">
        <f t="shared" si="41"/>
        <v>1</v>
      </c>
      <c r="BQ58" s="1" t="b">
        <f t="shared" si="62"/>
        <v>1</v>
      </c>
      <c r="BR58" s="1" t="b">
        <f t="shared" si="63"/>
        <v>1</v>
      </c>
      <c r="BT58" s="28" t="b">
        <f t="shared" si="70"/>
        <v>0</v>
      </c>
      <c r="BU58" s="28" t="b">
        <f t="shared" si="43"/>
        <v>0</v>
      </c>
      <c r="BV58" s="1" t="b">
        <f t="shared" si="44"/>
        <v>1</v>
      </c>
      <c r="CH58" s="2"/>
    </row>
    <row r="59" spans="1:86" x14ac:dyDescent="0.3">
      <c r="A59">
        <f t="shared" si="9"/>
        <v>2007</v>
      </c>
      <c r="B59" s="2">
        <f t="shared" si="52"/>
        <v>68625.451775757305</v>
      </c>
      <c r="C59" s="2"/>
      <c r="D59" s="2">
        <f t="shared" si="57"/>
        <v>80917.392172462001</v>
      </c>
      <c r="E59" s="2">
        <f t="shared" si="58"/>
        <v>34218.604381751502</v>
      </c>
      <c r="F59" s="2"/>
      <c r="G59" s="2">
        <f t="shared" si="51"/>
        <v>100398.52458004246</v>
      </c>
      <c r="H59" s="2">
        <f t="shared" si="26"/>
        <v>88364.468461211698</v>
      </c>
      <c r="I59" s="2">
        <f t="shared" si="45"/>
        <v>372524.441371225</v>
      </c>
      <c r="J59" s="2">
        <f t="shared" si="27"/>
        <v>19963.811638490413</v>
      </c>
      <c r="K59" s="6">
        <f t="shared" si="28"/>
        <v>5.6625187144759663E-2</v>
      </c>
      <c r="L59" s="7">
        <f t="shared" si="29"/>
        <v>1.0566251871447596</v>
      </c>
      <c r="N59">
        <f t="shared" si="30"/>
        <v>2007</v>
      </c>
      <c r="O59" s="2">
        <f t="shared" si="31"/>
        <v>8058.7279776237592</v>
      </c>
      <c r="P59" s="2"/>
      <c r="Q59" s="2"/>
      <c r="R59">
        <f t="shared" si="32"/>
        <v>2007</v>
      </c>
      <c r="S59" s="2">
        <f t="shared" si="59"/>
        <v>67013.706180232548</v>
      </c>
      <c r="T59" s="2"/>
      <c r="U59" s="2">
        <f t="shared" si="60"/>
        <v>79305.646576937244</v>
      </c>
      <c r="V59" s="2">
        <f t="shared" si="60"/>
        <v>32606.858786226749</v>
      </c>
      <c r="W59" s="2"/>
      <c r="X59" s="2">
        <f t="shared" si="61"/>
        <v>98786.778984517703</v>
      </c>
      <c r="Y59" s="2">
        <f t="shared" si="61"/>
        <v>86752.722865686941</v>
      </c>
      <c r="Z59" s="2">
        <f t="shared" si="48"/>
        <v>364465.71339360118</v>
      </c>
      <c r="AA59" s="2">
        <f t="shared" si="68"/>
        <v>19646.416972704988</v>
      </c>
      <c r="AB59" s="6">
        <f t="shared" si="69"/>
        <v>5.6975978944995051E-2</v>
      </c>
      <c r="AC59" s="7">
        <f t="shared" si="36"/>
        <v>1.0569759789449951</v>
      </c>
      <c r="AD59" s="2">
        <f t="shared" si="49"/>
        <v>0</v>
      </c>
      <c r="AE59" s="2"/>
      <c r="AG59">
        <f t="shared" si="14"/>
        <v>2007</v>
      </c>
      <c r="AH59" s="6">
        <f t="shared" si="53"/>
        <v>0.18386834129404581</v>
      </c>
      <c r="AI59" s="7"/>
      <c r="AJ59" s="6">
        <f t="shared" si="54"/>
        <v>0.21759425828703916</v>
      </c>
      <c r="AK59" s="6">
        <f t="shared" si="55"/>
        <v>8.9464818192687687E-2</v>
      </c>
      <c r="AL59" s="7"/>
      <c r="AM59" s="6">
        <f t="shared" si="65"/>
        <v>0.2710454656068948</v>
      </c>
      <c r="AN59" s="6">
        <f t="shared" si="15"/>
        <v>0.23802711661933254</v>
      </c>
      <c r="AO59" s="6">
        <f t="shared" si="37"/>
        <v>1</v>
      </c>
      <c r="AP59" s="7">
        <f t="shared" si="38"/>
        <v>0.76197288338066749</v>
      </c>
      <c r="AQ59" s="7">
        <f t="shared" si="39"/>
        <v>0</v>
      </c>
      <c r="AR59" s="7"/>
      <c r="AS59">
        <f t="shared" si="40"/>
        <v>2007</v>
      </c>
      <c r="AT59" s="2">
        <f>S59</f>
        <v>67013.706180232548</v>
      </c>
      <c r="AU59" s="2"/>
      <c r="AV59" s="2">
        <f t="shared" si="66"/>
        <v>79305.646576937244</v>
      </c>
      <c r="AW59" s="2">
        <f t="shared" si="66"/>
        <v>32606.858786226749</v>
      </c>
      <c r="AX59" s="2"/>
      <c r="AY59" s="2">
        <f t="shared" si="67"/>
        <v>98786.778984517703</v>
      </c>
      <c r="AZ59" s="2">
        <f t="shared" si="67"/>
        <v>86752.722865686941</v>
      </c>
      <c r="BA59" s="2">
        <f t="shared" si="64"/>
        <v>364465.71339360118</v>
      </c>
      <c r="BB59" s="2">
        <f t="shared" si="21"/>
        <v>0</v>
      </c>
      <c r="BC59" s="2"/>
      <c r="BM59" s="24"/>
      <c r="BN59">
        <f t="shared" si="5"/>
        <v>2007</v>
      </c>
      <c r="BO59" s="1" t="b">
        <f t="shared" si="41"/>
        <v>1</v>
      </c>
      <c r="BQ59" s="1" t="b">
        <f t="shared" si="62"/>
        <v>1</v>
      </c>
      <c r="BR59" s="1" t="b">
        <f t="shared" si="63"/>
        <v>1</v>
      </c>
      <c r="BT59" s="1" t="b">
        <f t="shared" si="70"/>
        <v>0</v>
      </c>
      <c r="BU59" s="1" t="b">
        <f t="shared" si="43"/>
        <v>0</v>
      </c>
      <c r="BV59" s="1" t="b">
        <f t="shared" si="44"/>
        <v>1</v>
      </c>
      <c r="CH59" s="2"/>
    </row>
    <row r="60" spans="1:86" x14ac:dyDescent="0.3">
      <c r="A60">
        <f t="shared" si="9"/>
        <v>2008</v>
      </c>
      <c r="B60" s="2">
        <f t="shared" si="52"/>
        <v>42205.232152310455</v>
      </c>
      <c r="C60" s="2"/>
      <c r="D60" s="2">
        <f t="shared" si="57"/>
        <v>46136.852952599016</v>
      </c>
      <c r="E60" s="2">
        <f t="shared" si="58"/>
        <v>20845.564822034761</v>
      </c>
      <c r="F60" s="2"/>
      <c r="G60" s="2">
        <f t="shared" si="51"/>
        <v>55220.821584555546</v>
      </c>
      <c r="H60" s="2">
        <f t="shared" si="26"/>
        <v>91133.735370404131</v>
      </c>
      <c r="I60" s="2">
        <f t="shared" si="45"/>
        <v>255542.20688190393</v>
      </c>
      <c r="J60" s="2">
        <f t="shared" si="27"/>
        <v>-116982.23448932107</v>
      </c>
      <c r="K60" s="6">
        <f t="shared" si="28"/>
        <v>-0.31402566247390701</v>
      </c>
      <c r="L60" s="7">
        <f t="shared" si="29"/>
        <v>0.68597433752609294</v>
      </c>
      <c r="N60">
        <f t="shared" si="30"/>
        <v>2008</v>
      </c>
      <c r="O60" s="2">
        <f t="shared" si="31"/>
        <v>8058.7279776237592</v>
      </c>
      <c r="P60" s="2"/>
      <c r="Q60" s="2"/>
      <c r="R60">
        <f t="shared" si="32"/>
        <v>2008</v>
      </c>
      <c r="S60" s="2">
        <f t="shared" si="59"/>
        <v>40593.486556785705</v>
      </c>
      <c r="T60" s="2"/>
      <c r="U60" s="2">
        <f t="shared" si="60"/>
        <v>44525.107357074266</v>
      </c>
      <c r="V60" s="2">
        <f t="shared" si="60"/>
        <v>19233.819226510008</v>
      </c>
      <c r="W60" s="2"/>
      <c r="X60" s="2">
        <f t="shared" si="61"/>
        <v>53609.075989030796</v>
      </c>
      <c r="Y60" s="2">
        <f t="shared" si="61"/>
        <v>89521.989774879374</v>
      </c>
      <c r="Z60" s="2">
        <f t="shared" si="48"/>
        <v>247483.47890428017</v>
      </c>
      <c r="AA60" s="2">
        <f t="shared" si="68"/>
        <v>-116982.23448932101</v>
      </c>
      <c r="AB60" s="6">
        <f t="shared" si="69"/>
        <v>-0.32096910680590462</v>
      </c>
      <c r="AC60" s="7">
        <f t="shared" si="36"/>
        <v>0.67903089319409538</v>
      </c>
      <c r="AD60" s="2">
        <f t="shared" si="49"/>
        <v>0</v>
      </c>
      <c r="AE60" s="2"/>
      <c r="AG60">
        <f t="shared" si="14"/>
        <v>2008</v>
      </c>
      <c r="AH60" s="6">
        <f t="shared" si="53"/>
        <v>0.16402503608124142</v>
      </c>
      <c r="AI60" s="7"/>
      <c r="AJ60" s="6">
        <f t="shared" si="54"/>
        <v>0.17991143309527888</v>
      </c>
      <c r="AK60" s="6">
        <f t="shared" si="55"/>
        <v>7.7717588712049424E-2</v>
      </c>
      <c r="AL60" s="7"/>
      <c r="AM60" s="6">
        <f t="shared" si="65"/>
        <v>0.21661678681090998</v>
      </c>
      <c r="AN60" s="6">
        <f t="shared" si="15"/>
        <v>0.36172915530052019</v>
      </c>
      <c r="AO60" s="6">
        <f t="shared" si="37"/>
        <v>0.99999999999999989</v>
      </c>
      <c r="AP60" s="7">
        <f t="shared" si="38"/>
        <v>0.6382708446994797</v>
      </c>
      <c r="AQ60" s="7">
        <f t="shared" si="39"/>
        <v>0</v>
      </c>
      <c r="AR60" s="7"/>
      <c r="AS60">
        <f t="shared" si="40"/>
        <v>2008</v>
      </c>
      <c r="AT60" s="40">
        <v>0</v>
      </c>
      <c r="AU60" s="40"/>
      <c r="AV60" s="40">
        <v>0</v>
      </c>
      <c r="AW60" s="40">
        <v>0</v>
      </c>
      <c r="AX60" s="40"/>
      <c r="AY60" s="40">
        <v>0</v>
      </c>
      <c r="AZ60" s="40">
        <f>Z60</f>
        <v>247483.47890428017</v>
      </c>
      <c r="BA60" s="2">
        <f t="shared" si="64"/>
        <v>247483.47890428017</v>
      </c>
      <c r="BB60" s="2">
        <f t="shared" si="21"/>
        <v>0</v>
      </c>
      <c r="BC60" s="2"/>
      <c r="BM60" s="24"/>
      <c r="BN60">
        <f t="shared" si="5"/>
        <v>2008</v>
      </c>
      <c r="BO60" s="1" t="b">
        <f t="shared" si="41"/>
        <v>1</v>
      </c>
      <c r="BQ60" s="1" t="b">
        <f t="shared" si="62"/>
        <v>1</v>
      </c>
      <c r="BR60" s="1" t="b">
        <f t="shared" si="63"/>
        <v>1</v>
      </c>
      <c r="BT60" s="1" t="b">
        <f t="shared" si="70"/>
        <v>1</v>
      </c>
      <c r="BU60" s="28" t="b">
        <f t="shared" si="43"/>
        <v>0</v>
      </c>
      <c r="BV60" s="1" t="b">
        <f t="shared" si="44"/>
        <v>1</v>
      </c>
      <c r="CH60" s="2"/>
    </row>
    <row r="61" spans="1:86" x14ac:dyDescent="0.3">
      <c r="A61">
        <f t="shared" si="9"/>
        <v>2009</v>
      </c>
      <c r="B61" s="2">
        <f t="shared" si="52"/>
        <v>0</v>
      </c>
      <c r="C61" s="2"/>
      <c r="D61" s="2">
        <f t="shared" si="57"/>
        <v>0</v>
      </c>
      <c r="E61" s="2">
        <f t="shared" si="58"/>
        <v>0</v>
      </c>
      <c r="F61" s="2"/>
      <c r="G61" s="2">
        <f t="shared" si="51"/>
        <v>0</v>
      </c>
      <c r="H61" s="2">
        <f t="shared" si="26"/>
        <v>262159.24920330395</v>
      </c>
      <c r="I61" s="2">
        <f t="shared" si="45"/>
        <v>262159.24920330395</v>
      </c>
      <c r="J61" s="2">
        <f t="shared" si="27"/>
        <v>6617.0423214000184</v>
      </c>
      <c r="K61" s="6">
        <f t="shared" si="28"/>
        <v>2.5894126853408656E-2</v>
      </c>
      <c r="L61" s="7">
        <f t="shared" si="29"/>
        <v>1.0258941268534087</v>
      </c>
      <c r="N61">
        <f t="shared" si="30"/>
        <v>2009</v>
      </c>
      <c r="O61" s="2">
        <f t="shared" si="31"/>
        <v>8284.372360997224</v>
      </c>
      <c r="P61" s="2"/>
      <c r="Q61" s="2"/>
      <c r="R61">
        <f t="shared" si="32"/>
        <v>2009</v>
      </c>
      <c r="S61" s="40">
        <v>0</v>
      </c>
      <c r="T61" s="40"/>
      <c r="U61" s="40">
        <v>0</v>
      </c>
      <c r="V61" s="40">
        <v>0</v>
      </c>
      <c r="W61" s="40"/>
      <c r="X61" s="40">
        <v>0</v>
      </c>
      <c r="Y61" s="40">
        <f>H61-($O61)</f>
        <v>253874.87684230672</v>
      </c>
      <c r="Z61" s="2">
        <f t="shared" si="48"/>
        <v>253874.87684230672</v>
      </c>
      <c r="AA61" s="2">
        <f t="shared" si="68"/>
        <v>6391.3979380265519</v>
      </c>
      <c r="AB61" s="6">
        <f t="shared" si="69"/>
        <v>2.5825553957476773E-2</v>
      </c>
      <c r="AC61" s="7">
        <f t="shared" si="36"/>
        <v>1.0258255539574768</v>
      </c>
      <c r="AD61" s="2">
        <f t="shared" si="49"/>
        <v>0</v>
      </c>
      <c r="AE61" s="2"/>
      <c r="AG61">
        <f t="shared" si="14"/>
        <v>2009</v>
      </c>
      <c r="AH61" s="38">
        <f t="shared" si="53"/>
        <v>0</v>
      </c>
      <c r="AI61" s="61"/>
      <c r="AJ61" s="38">
        <f t="shared" si="54"/>
        <v>0</v>
      </c>
      <c r="AK61" s="38">
        <f t="shared" si="55"/>
        <v>0</v>
      </c>
      <c r="AL61" s="61"/>
      <c r="AM61" s="38">
        <f t="shared" si="65"/>
        <v>0</v>
      </c>
      <c r="AN61" s="38">
        <f t="shared" si="15"/>
        <v>1</v>
      </c>
      <c r="AO61" s="6">
        <f t="shared" si="37"/>
        <v>1</v>
      </c>
      <c r="AP61" s="7">
        <f t="shared" si="38"/>
        <v>0</v>
      </c>
      <c r="AQ61" s="7">
        <f t="shared" si="39"/>
        <v>0</v>
      </c>
      <c r="AR61" s="7"/>
      <c r="AS61">
        <f t="shared" si="40"/>
        <v>2009</v>
      </c>
      <c r="AT61" s="40">
        <f>$Z61*AT$39</f>
        <v>50774.975368461346</v>
      </c>
      <c r="AU61" s="40"/>
      <c r="AV61" s="40">
        <f>$Z61*AV$39</f>
        <v>50774.975368461346</v>
      </c>
      <c r="AW61" s="40">
        <f>$Z61*AW$39</f>
        <v>25387.487684230673</v>
      </c>
      <c r="AX61" s="40"/>
      <c r="AY61" s="40">
        <f>$Z61*AY$39</f>
        <v>50774.975368461346</v>
      </c>
      <c r="AZ61" s="40">
        <f>$Z61*AZ$39</f>
        <v>76162.463052692008</v>
      </c>
      <c r="BA61" s="2">
        <f t="shared" si="64"/>
        <v>253874.87684230672</v>
      </c>
      <c r="BB61" s="2">
        <f t="shared" si="21"/>
        <v>0</v>
      </c>
      <c r="BC61" s="2"/>
      <c r="BM61" s="24"/>
      <c r="BN61">
        <f t="shared" si="5"/>
        <v>2009</v>
      </c>
      <c r="BO61" s="1" t="b">
        <f t="shared" si="41"/>
        <v>0</v>
      </c>
      <c r="BQ61" s="1" t="b">
        <f t="shared" si="62"/>
        <v>0</v>
      </c>
      <c r="BR61" s="1" t="b">
        <f t="shared" si="63"/>
        <v>0</v>
      </c>
      <c r="BT61" s="1" t="b">
        <f t="shared" si="70"/>
        <v>0</v>
      </c>
      <c r="BU61" s="1" t="b">
        <f t="shared" si="43"/>
        <v>0</v>
      </c>
      <c r="BV61" s="1" t="b">
        <f t="shared" si="44"/>
        <v>1</v>
      </c>
      <c r="CH61" s="2"/>
    </row>
    <row r="62" spans="1:86" x14ac:dyDescent="0.3">
      <c r="A62">
        <f t="shared" si="9"/>
        <v>2010</v>
      </c>
      <c r="B62" s="2">
        <f t="shared" si="52"/>
        <v>58345.524195898935</v>
      </c>
      <c r="C62" s="2"/>
      <c r="D62" s="2">
        <f t="shared" si="57"/>
        <v>63702.2840972716</v>
      </c>
      <c r="E62" s="2">
        <f t="shared" si="58"/>
        <v>32424.899270299418</v>
      </c>
      <c r="F62" s="2"/>
      <c r="G62" s="2">
        <f t="shared" si="51"/>
        <v>56421.152629434248</v>
      </c>
      <c r="H62" s="2">
        <f t="shared" si="26"/>
        <v>81052.093180674841</v>
      </c>
      <c r="I62" s="2">
        <f t="shared" si="45"/>
        <v>291945.95337357902</v>
      </c>
      <c r="J62" s="2">
        <f t="shared" si="27"/>
        <v>29786.704170275072</v>
      </c>
      <c r="K62" s="6">
        <f t="shared" si="28"/>
        <v>0.1136206495128293</v>
      </c>
      <c r="L62" s="7">
        <f t="shared" si="29"/>
        <v>1.1136206495128294</v>
      </c>
      <c r="N62">
        <f t="shared" si="30"/>
        <v>2010</v>
      </c>
      <c r="O62" s="2">
        <f t="shared" si="31"/>
        <v>8400.3535740511852</v>
      </c>
      <c r="P62" s="2"/>
      <c r="Q62" s="2"/>
      <c r="R62">
        <f t="shared" si="32"/>
        <v>2010</v>
      </c>
      <c r="S62" s="2">
        <f t="shared" si="59"/>
        <v>56665.453481088698</v>
      </c>
      <c r="T62" s="2"/>
      <c r="U62" s="2">
        <f t="shared" si="60"/>
        <v>62022.213382461363</v>
      </c>
      <c r="V62" s="2">
        <f t="shared" si="60"/>
        <v>30744.828555489181</v>
      </c>
      <c r="W62" s="2"/>
      <c r="X62" s="2">
        <f t="shared" si="61"/>
        <v>54741.08191462401</v>
      </c>
      <c r="Y62" s="2">
        <f t="shared" si="61"/>
        <v>79372.022465864604</v>
      </c>
      <c r="Z62" s="2">
        <f t="shared" si="48"/>
        <v>283545.59979952784</v>
      </c>
      <c r="AA62" s="2">
        <f t="shared" si="68"/>
        <v>29670.722957221122</v>
      </c>
      <c r="AB62" s="6">
        <f t="shared" si="69"/>
        <v>0.11687144205155425</v>
      </c>
      <c r="AC62" s="7">
        <f t="shared" si="36"/>
        <v>1.1168714420515542</v>
      </c>
      <c r="AD62" s="2">
        <f t="shared" si="49"/>
        <v>0</v>
      </c>
      <c r="AE62" s="2"/>
      <c r="AG62">
        <f t="shared" si="14"/>
        <v>2010</v>
      </c>
      <c r="AH62" s="6">
        <f t="shared" si="53"/>
        <v>0.19984599839021397</v>
      </c>
      <c r="AI62" s="7"/>
      <c r="AJ62" s="6">
        <f t="shared" si="54"/>
        <v>0.21873805633489729</v>
      </c>
      <c r="AK62" s="6">
        <f t="shared" si="55"/>
        <v>0.10842992653466096</v>
      </c>
      <c r="AL62" s="7"/>
      <c r="AM62" s="6">
        <f t="shared" si="65"/>
        <v>0.19305918326127086</v>
      </c>
      <c r="AN62" s="6">
        <f t="shared" si="15"/>
        <v>0.27992683547895697</v>
      </c>
      <c r="AO62" s="6">
        <f t="shared" si="37"/>
        <v>1.0000000000000002</v>
      </c>
      <c r="AP62" s="7">
        <f t="shared" si="38"/>
        <v>0.7200731645210432</v>
      </c>
      <c r="AQ62" s="7">
        <f t="shared" si="39"/>
        <v>0</v>
      </c>
      <c r="AR62" s="7"/>
      <c r="AS62">
        <f t="shared" si="40"/>
        <v>2010</v>
      </c>
      <c r="AT62" s="2">
        <f>S62</f>
        <v>56665.453481088698</v>
      </c>
      <c r="AU62" s="2"/>
      <c r="AV62" s="2">
        <f t="shared" ref="AV62:AW62" si="71">U62</f>
        <v>62022.213382461363</v>
      </c>
      <c r="AW62" s="2">
        <f t="shared" si="71"/>
        <v>30744.828555489181</v>
      </c>
      <c r="AX62" s="2"/>
      <c r="AY62" s="2">
        <f t="shared" ref="AY62:AZ62" si="72">X62</f>
        <v>54741.08191462401</v>
      </c>
      <c r="AZ62" s="2">
        <f t="shared" si="72"/>
        <v>79372.022465864604</v>
      </c>
      <c r="BA62" s="2">
        <f t="shared" si="64"/>
        <v>283545.59979952784</v>
      </c>
      <c r="BB62" s="2">
        <f t="shared" si="21"/>
        <v>0</v>
      </c>
      <c r="BC62" s="2"/>
      <c r="BM62" s="24"/>
      <c r="BN62">
        <f t="shared" si="5"/>
        <v>2010</v>
      </c>
      <c r="BO62" s="1" t="b">
        <f t="shared" si="41"/>
        <v>1</v>
      </c>
      <c r="BQ62" s="1" t="b">
        <f t="shared" si="62"/>
        <v>1</v>
      </c>
      <c r="BR62" s="1" t="b">
        <f t="shared" si="63"/>
        <v>1</v>
      </c>
      <c r="BT62" s="1" t="b">
        <f t="shared" si="70"/>
        <v>1</v>
      </c>
      <c r="BU62" s="28" t="b">
        <f t="shared" si="43"/>
        <v>1</v>
      </c>
      <c r="BV62" s="1" t="b">
        <f t="shared" si="44"/>
        <v>1</v>
      </c>
      <c r="CH62" s="2"/>
    </row>
    <row r="63" spans="1:86" x14ac:dyDescent="0.3">
      <c r="A63">
        <f t="shared" si="9"/>
        <v>2011</v>
      </c>
      <c r="B63" s="2">
        <f t="shared" si="52"/>
        <v>57781.762914666149</v>
      </c>
      <c r="C63" s="2"/>
      <c r="D63" s="2">
        <f t="shared" si="57"/>
        <v>60713.544680091429</v>
      </c>
      <c r="E63" s="2">
        <f t="shared" si="58"/>
        <v>29883.973355935483</v>
      </c>
      <c r="F63" s="2"/>
      <c r="G63" s="2">
        <f t="shared" si="51"/>
        <v>46770.780387854757</v>
      </c>
      <c r="H63" s="2">
        <f t="shared" si="26"/>
        <v>85372.547364283979</v>
      </c>
      <c r="I63" s="2">
        <f t="shared" si="45"/>
        <v>280522.60870283179</v>
      </c>
      <c r="J63" s="2">
        <f t="shared" si="27"/>
        <v>-11423.344670747232</v>
      </c>
      <c r="K63" s="6">
        <f t="shared" si="28"/>
        <v>-3.9128285693789788E-2</v>
      </c>
      <c r="L63" s="7">
        <f t="shared" si="29"/>
        <v>0.96087171430621021</v>
      </c>
      <c r="N63">
        <f t="shared" si="30"/>
        <v>2011</v>
      </c>
      <c r="O63" s="2">
        <f t="shared" si="31"/>
        <v>8652.3641812727201</v>
      </c>
      <c r="P63" s="2"/>
      <c r="Q63" s="2"/>
      <c r="R63">
        <f t="shared" si="32"/>
        <v>2011</v>
      </c>
      <c r="S63" s="2">
        <f t="shared" si="59"/>
        <v>56051.290078411606</v>
      </c>
      <c r="T63" s="2"/>
      <c r="U63" s="2">
        <f t="shared" si="60"/>
        <v>58983.071843836886</v>
      </c>
      <c r="V63" s="2">
        <f t="shared" si="60"/>
        <v>28153.50051968094</v>
      </c>
      <c r="W63" s="2"/>
      <c r="X63" s="2">
        <f t="shared" si="61"/>
        <v>45040.307551600214</v>
      </c>
      <c r="Y63" s="2">
        <f t="shared" si="61"/>
        <v>83642.074528029436</v>
      </c>
      <c r="Z63" s="2">
        <f t="shared" si="48"/>
        <v>271870.2445215591</v>
      </c>
      <c r="AA63" s="2">
        <f t="shared" si="68"/>
        <v>-11675.355277968745</v>
      </c>
      <c r="AB63" s="6">
        <f t="shared" si="69"/>
        <v>-4.1176287998203623E-2</v>
      </c>
      <c r="AC63" s="7">
        <f t="shared" si="36"/>
        <v>0.95882371200179639</v>
      </c>
      <c r="AD63" s="2">
        <f t="shared" si="49"/>
        <v>0</v>
      </c>
      <c r="AE63" s="2"/>
      <c r="AG63">
        <f t="shared" si="14"/>
        <v>2011</v>
      </c>
      <c r="AH63" s="6">
        <f t="shared" si="53"/>
        <v>0.20616927084849399</v>
      </c>
      <c r="AI63" s="7"/>
      <c r="AJ63" s="6">
        <f t="shared" si="54"/>
        <v>0.21695302458581331</v>
      </c>
      <c r="AK63" s="6">
        <f t="shared" si="55"/>
        <v>0.10355491668176429</v>
      </c>
      <c r="AL63" s="7"/>
      <c r="AM63" s="6">
        <f t="shared" si="65"/>
        <v>0.16566839681504222</v>
      </c>
      <c r="AN63" s="6">
        <f t="shared" si="15"/>
        <v>0.30765439106888609</v>
      </c>
      <c r="AO63" s="6">
        <f t="shared" si="37"/>
        <v>0.99999999999999978</v>
      </c>
      <c r="AP63" s="7">
        <f t="shared" si="38"/>
        <v>0.69234560893111374</v>
      </c>
      <c r="AQ63" s="7">
        <f t="shared" si="39"/>
        <v>0</v>
      </c>
      <c r="AR63" s="7"/>
      <c r="AS63">
        <f t="shared" si="40"/>
        <v>2011</v>
      </c>
      <c r="AT63" s="2">
        <f t="shared" ref="AT63:AT66" si="73">S63</f>
        <v>56051.290078411606</v>
      </c>
      <c r="AU63" s="2"/>
      <c r="AV63" s="2">
        <f t="shared" ref="AV63:AV66" si="74">U63</f>
        <v>58983.071843836886</v>
      </c>
      <c r="AW63" s="2">
        <f t="shared" ref="AW63:AW66" si="75">V63</f>
        <v>28153.50051968094</v>
      </c>
      <c r="AX63" s="2"/>
      <c r="AY63" s="2">
        <f t="shared" ref="AY63:AY66" si="76">X63</f>
        <v>45040.307551600214</v>
      </c>
      <c r="AZ63" s="2">
        <f t="shared" ref="AZ63:AZ66" si="77">Y63</f>
        <v>83642.074528029436</v>
      </c>
      <c r="BA63" s="2">
        <f t="shared" ref="BA63:BA66" si="78">Z63</f>
        <v>271870.2445215591</v>
      </c>
      <c r="BB63" s="2">
        <f t="shared" ref="BB63:BB66" si="79">SUM(AT63:AZ63)-Z63</f>
        <v>0</v>
      </c>
      <c r="BC63" s="2"/>
      <c r="BM63" s="24"/>
      <c r="BN63">
        <f t="shared" si="5"/>
        <v>2011</v>
      </c>
      <c r="BO63" s="1" t="b">
        <f t="shared" si="41"/>
        <v>1</v>
      </c>
      <c r="BQ63" s="1" t="b">
        <f t="shared" si="62"/>
        <v>1</v>
      </c>
      <c r="BR63" s="1" t="b">
        <f t="shared" si="63"/>
        <v>1</v>
      </c>
      <c r="BT63" s="1" t="b">
        <f t="shared" si="70"/>
        <v>1</v>
      </c>
      <c r="BU63" s="1" t="b">
        <f t="shared" si="43"/>
        <v>1</v>
      </c>
      <c r="BV63" s="1" t="b">
        <f t="shared" si="44"/>
        <v>1</v>
      </c>
      <c r="CH63" s="2"/>
    </row>
    <row r="64" spans="1:86" x14ac:dyDescent="0.3">
      <c r="A64">
        <f t="shared" si="9"/>
        <v>2012</v>
      </c>
      <c r="B64" s="2">
        <f t="shared" si="52"/>
        <v>64918.604168816317</v>
      </c>
      <c r="C64" s="2"/>
      <c r="D64" s="2">
        <f t="shared" si="57"/>
        <v>68302.39719516311</v>
      </c>
      <c r="E64" s="2">
        <f t="shared" si="58"/>
        <v>33232.392013431381</v>
      </c>
      <c r="F64" s="2"/>
      <c r="G64" s="2">
        <f t="shared" si="51"/>
        <v>53210.619341460493</v>
      </c>
      <c r="H64" s="2">
        <f t="shared" si="26"/>
        <v>87029.578546414632</v>
      </c>
      <c r="I64" s="2">
        <f t="shared" si="45"/>
        <v>306693.59126528591</v>
      </c>
      <c r="J64" s="2">
        <f t="shared" si="27"/>
        <v>26170.982562454126</v>
      </c>
      <c r="K64" s="6">
        <f t="shared" si="28"/>
        <v>9.3293666002436326E-2</v>
      </c>
      <c r="L64" s="7">
        <f t="shared" si="29"/>
        <v>1.0932936660024364</v>
      </c>
      <c r="N64">
        <f t="shared" si="30"/>
        <v>2012</v>
      </c>
      <c r="O64" s="2">
        <f t="shared" si="31"/>
        <v>8808.1067365356284</v>
      </c>
      <c r="P64" s="2"/>
      <c r="Q64" s="2"/>
      <c r="R64">
        <f t="shared" si="32"/>
        <v>2012</v>
      </c>
      <c r="S64" s="2">
        <f t="shared" si="59"/>
        <v>63156.982821509191</v>
      </c>
      <c r="T64" s="2"/>
      <c r="U64" s="2">
        <f t="shared" si="60"/>
        <v>66540.775847855984</v>
      </c>
      <c r="V64" s="2">
        <f t="shared" si="60"/>
        <v>31470.770666124256</v>
      </c>
      <c r="W64" s="2"/>
      <c r="X64" s="2">
        <f t="shared" si="61"/>
        <v>51448.997994153367</v>
      </c>
      <c r="Y64" s="2">
        <f t="shared" si="61"/>
        <v>85267.957199107506</v>
      </c>
      <c r="Z64" s="2">
        <f t="shared" si="48"/>
        <v>297885.4845287503</v>
      </c>
      <c r="AA64" s="2">
        <f t="shared" si="68"/>
        <v>26015.240007191198</v>
      </c>
      <c r="AB64" s="6">
        <f t="shared" si="69"/>
        <v>9.5689912858882981E-2</v>
      </c>
      <c r="AC64" s="7">
        <f t="shared" si="36"/>
        <v>1.0956899128588831</v>
      </c>
      <c r="AD64" s="2">
        <f t="shared" si="49"/>
        <v>0</v>
      </c>
      <c r="AE64" s="2"/>
      <c r="AG64">
        <f t="shared" si="14"/>
        <v>2012</v>
      </c>
      <c r="AH64" s="6">
        <f t="shared" si="53"/>
        <v>0.21201765813269635</v>
      </c>
      <c r="AI64" s="7"/>
      <c r="AJ64" s="6">
        <f t="shared" si="54"/>
        <v>0.22337703347016841</v>
      </c>
      <c r="AK64" s="6">
        <f t="shared" si="55"/>
        <v>0.10564721109492956</v>
      </c>
      <c r="AL64" s="7"/>
      <c r="AM64" s="6">
        <f t="shared" si="65"/>
        <v>0.17271401483541501</v>
      </c>
      <c r="AN64" s="6">
        <f t="shared" si="15"/>
        <v>0.28624408246679073</v>
      </c>
      <c r="AO64" s="6">
        <f t="shared" si="37"/>
        <v>1</v>
      </c>
      <c r="AP64" s="7">
        <f t="shared" si="38"/>
        <v>0.71375591753320933</v>
      </c>
      <c r="AQ64" s="7">
        <f t="shared" si="39"/>
        <v>0</v>
      </c>
      <c r="AR64" s="7"/>
      <c r="AS64">
        <f t="shared" si="40"/>
        <v>2012</v>
      </c>
      <c r="AT64" s="2">
        <f t="shared" si="73"/>
        <v>63156.982821509191</v>
      </c>
      <c r="AU64" s="2"/>
      <c r="AV64" s="2">
        <f t="shared" si="74"/>
        <v>66540.775847855984</v>
      </c>
      <c r="AW64" s="2">
        <f t="shared" si="75"/>
        <v>31470.770666124256</v>
      </c>
      <c r="AX64" s="2"/>
      <c r="AY64" s="2">
        <f t="shared" si="76"/>
        <v>51448.997994153367</v>
      </c>
      <c r="AZ64" s="2">
        <f t="shared" si="77"/>
        <v>85267.957199107506</v>
      </c>
      <c r="BA64" s="2">
        <f t="shared" si="78"/>
        <v>297885.4845287503</v>
      </c>
      <c r="BB64" s="2">
        <f t="shared" si="79"/>
        <v>0</v>
      </c>
      <c r="BC64" s="2"/>
      <c r="BM64" s="24"/>
      <c r="BN64">
        <f t="shared" si="5"/>
        <v>2012</v>
      </c>
      <c r="BO64" s="1" t="b">
        <f t="shared" si="41"/>
        <v>1</v>
      </c>
      <c r="BQ64" s="1" t="b">
        <f t="shared" si="62"/>
        <v>1</v>
      </c>
      <c r="BR64" s="1" t="b">
        <f t="shared" si="63"/>
        <v>1</v>
      </c>
      <c r="BT64" s="1" t="b">
        <f t="shared" si="70"/>
        <v>1</v>
      </c>
      <c r="BU64" s="1" t="b">
        <f t="shared" si="43"/>
        <v>1</v>
      </c>
      <c r="BV64" s="1" t="b">
        <f t="shared" si="44"/>
        <v>1</v>
      </c>
      <c r="CH64" s="2"/>
    </row>
    <row r="65" spans="1:86" x14ac:dyDescent="0.3">
      <c r="A65">
        <f t="shared" si="9"/>
        <v>0</v>
      </c>
      <c r="B65" s="2">
        <f t="shared" si="52"/>
        <v>63156.982821509191</v>
      </c>
      <c r="C65" s="2"/>
      <c r="D65" s="2">
        <f t="shared" ref="D65:E65" si="80">AV64*(1+(D29/100))</f>
        <v>66540.775847855984</v>
      </c>
      <c r="E65" s="2">
        <f t="shared" si="80"/>
        <v>31470.770666124256</v>
      </c>
      <c r="F65" s="2"/>
      <c r="G65" s="2">
        <f t="shared" ref="G65:H65" si="81">AY64*(1+(G29/100))</f>
        <v>51448.997994153367</v>
      </c>
      <c r="H65" s="2">
        <f t="shared" si="81"/>
        <v>85267.957199107506</v>
      </c>
      <c r="I65" s="2">
        <f t="shared" ref="I65:I66" si="82">SUM(B65:H65)</f>
        <v>297885.4845287503</v>
      </c>
      <c r="J65" s="2">
        <f t="shared" ref="J65:J66" si="83">I65-I64</f>
        <v>-8808.1067365356139</v>
      </c>
      <c r="K65" s="6">
        <f t="shared" ref="K65:K66" si="84">(J65/I64)</f>
        <v>-2.8719565675295503E-2</v>
      </c>
      <c r="L65" s="7">
        <f t="shared" ref="L65:L66" si="85">K65+1</f>
        <v>0.97128043432470446</v>
      </c>
      <c r="N65">
        <f t="shared" ref="N65:N66" si="86">A65</f>
        <v>0</v>
      </c>
      <c r="O65" s="2">
        <f t="shared" si="31"/>
        <v>8808.1067365356284</v>
      </c>
      <c r="P65" s="2"/>
      <c r="Q65" s="2"/>
      <c r="R65">
        <f t="shared" ref="R65:R66" si="87">A65</f>
        <v>0</v>
      </c>
      <c r="S65" s="2">
        <f t="shared" ref="S65:S66" si="88">B65-($O65/5)</f>
        <v>61395.361474202065</v>
      </c>
      <c r="T65" s="2"/>
      <c r="U65" s="2">
        <f t="shared" ref="U65:U66" si="89">D65-($O65/5)</f>
        <v>64779.154500548859</v>
      </c>
      <c r="V65" s="2">
        <f t="shared" ref="V65:V66" si="90">E65-($O65/5)</f>
        <v>29709.14931881713</v>
      </c>
      <c r="W65" s="2"/>
      <c r="X65" s="2">
        <f t="shared" ref="X65:X66" si="91">G65-($O65/5)</f>
        <v>49687.376646846242</v>
      </c>
      <c r="Y65" s="2">
        <f t="shared" ref="Y65:Y66" si="92">H65-($O65/5)</f>
        <v>83506.335851800381</v>
      </c>
      <c r="Z65" s="2">
        <f t="shared" ref="Z65:Z66" si="93">SUM(S65:Y65)</f>
        <v>289077.37779221468</v>
      </c>
      <c r="AA65" s="2">
        <f t="shared" ref="AA65:AA66" si="94">Z65-Z64</f>
        <v>-8808.1067365356139</v>
      </c>
      <c r="AB65" s="6">
        <f t="shared" ref="AB65:AB66" si="95">(AA65/Z64)</f>
        <v>-2.9568767845368119E-2</v>
      </c>
      <c r="AC65" s="7">
        <f t="shared" ref="AC65:AC66" si="96">AB65+1</f>
        <v>0.9704312321546319</v>
      </c>
      <c r="AD65" s="2">
        <f t="shared" ref="AD65:AD66" si="97">Z65-(I65-O65)</f>
        <v>0</v>
      </c>
      <c r="AE65" s="2"/>
      <c r="AG65">
        <f t="shared" ref="AG65:AG66" si="98">A65</f>
        <v>0</v>
      </c>
      <c r="AH65" s="6">
        <f t="shared" ref="AH65:AH66" si="99">S65/$Z65</f>
        <v>0.21238383281009388</v>
      </c>
      <c r="AI65" s="7"/>
      <c r="AJ65" s="6">
        <f t="shared" ref="AJ65:AJ66" si="100">U65/$Z65</f>
        <v>0.22408932513256477</v>
      </c>
      <c r="AK65" s="6">
        <f t="shared" ref="AK65:AK66" si="101">V65/$Z65</f>
        <v>0.10277230804332156</v>
      </c>
      <c r="AL65" s="7"/>
      <c r="AM65" s="6">
        <f t="shared" ref="AM65:AM66" si="102">X65/$Z65</f>
        <v>0.17188261850970893</v>
      </c>
      <c r="AN65" s="6">
        <f t="shared" ref="AN65:AN66" si="103">Y65/$Z65</f>
        <v>0.28887191550431085</v>
      </c>
      <c r="AO65" s="6">
        <f t="shared" ref="AO65:AO66" si="104">SUM(AH65:AN65)</f>
        <v>1</v>
      </c>
      <c r="AP65" s="7">
        <f t="shared" ref="AP65:AP66" si="105">SUM(AH65:AM65)</f>
        <v>0.71112808449568909</v>
      </c>
      <c r="AQ65" s="7">
        <f t="shared" ref="AQ65:AQ66" si="106">AO65-(AP65+AN65)</f>
        <v>0</v>
      </c>
      <c r="AR65" s="7"/>
      <c r="AS65">
        <f t="shared" si="40"/>
        <v>0</v>
      </c>
      <c r="AT65" s="2">
        <f t="shared" si="73"/>
        <v>61395.361474202065</v>
      </c>
      <c r="AU65" s="2"/>
      <c r="AV65" s="2">
        <f t="shared" si="74"/>
        <v>64779.154500548859</v>
      </c>
      <c r="AW65" s="2">
        <f t="shared" si="75"/>
        <v>29709.14931881713</v>
      </c>
      <c r="AX65" s="2"/>
      <c r="AY65" s="2">
        <f t="shared" si="76"/>
        <v>49687.376646846242</v>
      </c>
      <c r="AZ65" s="2">
        <f t="shared" si="77"/>
        <v>83506.335851800381</v>
      </c>
      <c r="BA65" s="2">
        <f t="shared" si="78"/>
        <v>289077.37779221468</v>
      </c>
      <c r="BB65" s="2">
        <f t="shared" si="79"/>
        <v>0</v>
      </c>
      <c r="BC65" s="2"/>
      <c r="BM65" s="24"/>
      <c r="BO65" s="1"/>
      <c r="BQ65" s="1"/>
      <c r="BR65" s="1"/>
      <c r="BT65" s="1"/>
      <c r="BU65" s="1"/>
      <c r="BV65" s="1"/>
      <c r="CH65" s="2"/>
    </row>
    <row r="66" spans="1:86" x14ac:dyDescent="0.3">
      <c r="A66">
        <f t="shared" si="9"/>
        <v>0</v>
      </c>
      <c r="B66" s="2">
        <f t="shared" si="52"/>
        <v>61395.361474202065</v>
      </c>
      <c r="C66" s="2"/>
      <c r="D66" s="2">
        <f t="shared" ref="D66:E66" si="107">AV65*(1+(D30/100))</f>
        <v>64779.154500548859</v>
      </c>
      <c r="E66" s="2">
        <f t="shared" si="107"/>
        <v>29709.14931881713</v>
      </c>
      <c r="F66" s="2"/>
      <c r="G66" s="2">
        <f t="shared" ref="G66:H66" si="108">AY65*(1+(G30/100))</f>
        <v>49687.376646846242</v>
      </c>
      <c r="H66" s="2">
        <f t="shared" si="108"/>
        <v>83506.335851800381</v>
      </c>
      <c r="I66" s="2">
        <f t="shared" si="82"/>
        <v>289077.37779221468</v>
      </c>
      <c r="J66" s="2">
        <f t="shared" si="83"/>
        <v>-8808.1067365356139</v>
      </c>
      <c r="K66" s="6">
        <f t="shared" si="84"/>
        <v>-2.9568767845368119E-2</v>
      </c>
      <c r="L66" s="7">
        <f t="shared" si="85"/>
        <v>0.9704312321546319</v>
      </c>
      <c r="N66">
        <f t="shared" si="86"/>
        <v>0</v>
      </c>
      <c r="O66" s="2">
        <f t="shared" si="31"/>
        <v>8808.1067365356284</v>
      </c>
      <c r="P66" s="2"/>
      <c r="R66">
        <f t="shared" si="87"/>
        <v>0</v>
      </c>
      <c r="S66" s="2">
        <f t="shared" si="88"/>
        <v>59633.74012689494</v>
      </c>
      <c r="T66" s="2"/>
      <c r="U66" s="2">
        <f t="shared" si="89"/>
        <v>63017.533153241733</v>
      </c>
      <c r="V66" s="2">
        <f t="shared" si="90"/>
        <v>27947.527971510004</v>
      </c>
      <c r="W66" s="2"/>
      <c r="X66" s="2">
        <f t="shared" si="91"/>
        <v>47925.755299539116</v>
      </c>
      <c r="Y66" s="2">
        <f t="shared" si="92"/>
        <v>81744.714504493255</v>
      </c>
      <c r="Z66" s="2">
        <f t="shared" si="93"/>
        <v>280269.27105567907</v>
      </c>
      <c r="AA66" s="2">
        <f t="shared" si="94"/>
        <v>-8808.1067365356139</v>
      </c>
      <c r="AB66" s="6">
        <f t="shared" si="95"/>
        <v>-3.0469719919995863E-2</v>
      </c>
      <c r="AC66" s="7">
        <f t="shared" si="96"/>
        <v>0.96953028008000408</v>
      </c>
      <c r="AD66" s="2">
        <f t="shared" si="97"/>
        <v>0</v>
      </c>
      <c r="AE66" s="2"/>
      <c r="AG66">
        <f t="shared" si="98"/>
        <v>0</v>
      </c>
      <c r="AH66" s="6">
        <f t="shared" si="99"/>
        <v>0.21277302325108605</v>
      </c>
      <c r="AI66" s="7"/>
      <c r="AJ66" s="6">
        <f t="shared" si="100"/>
        <v>0.22484638760387862</v>
      </c>
      <c r="AK66" s="6">
        <f t="shared" si="101"/>
        <v>9.9716704104738874E-2</v>
      </c>
      <c r="AL66" s="7"/>
      <c r="AM66" s="6">
        <f t="shared" si="102"/>
        <v>0.17099896509888182</v>
      </c>
      <c r="AN66" s="6">
        <f t="shared" si="103"/>
        <v>0.29166491994141458</v>
      </c>
      <c r="AO66" s="6">
        <f t="shared" si="104"/>
        <v>1</v>
      </c>
      <c r="AP66" s="7">
        <f t="shared" si="105"/>
        <v>0.70833508005858536</v>
      </c>
      <c r="AQ66" s="7">
        <f t="shared" si="106"/>
        <v>0</v>
      </c>
      <c r="AR66" s="7"/>
      <c r="AS66">
        <f t="shared" si="40"/>
        <v>0</v>
      </c>
      <c r="AT66" s="2">
        <f t="shared" si="73"/>
        <v>59633.74012689494</v>
      </c>
      <c r="AU66" s="2"/>
      <c r="AV66" s="2">
        <f t="shared" si="74"/>
        <v>63017.533153241733</v>
      </c>
      <c r="AW66" s="2">
        <f t="shared" si="75"/>
        <v>27947.527971510004</v>
      </c>
      <c r="AX66" s="2"/>
      <c r="AY66" s="2">
        <f t="shared" si="76"/>
        <v>47925.755299539116</v>
      </c>
      <c r="AZ66" s="2">
        <f t="shared" si="77"/>
        <v>81744.714504493255</v>
      </c>
      <c r="BA66" s="2">
        <f t="shared" si="78"/>
        <v>280269.27105567907</v>
      </c>
      <c r="BB66" s="2">
        <f t="shared" si="79"/>
        <v>0</v>
      </c>
      <c r="BC66" s="2"/>
      <c r="BM66" s="24"/>
      <c r="BN66">
        <f t="shared" si="5"/>
        <v>0</v>
      </c>
      <c r="BO66" s="1" t="b">
        <f t="shared" si="41"/>
        <v>1</v>
      </c>
      <c r="BQ66" s="1" t="b">
        <f t="shared" si="62"/>
        <v>1</v>
      </c>
      <c r="BR66" s="1" t="b">
        <f t="shared" si="63"/>
        <v>1</v>
      </c>
      <c r="BT66" s="1" t="b">
        <f t="shared" si="70"/>
        <v>1</v>
      </c>
      <c r="BU66" s="28" t="b">
        <f t="shared" si="43"/>
        <v>1</v>
      </c>
      <c r="BV66" s="1" t="b">
        <f t="shared" si="44"/>
        <v>1</v>
      </c>
      <c r="CH66" t="s">
        <v>41</v>
      </c>
    </row>
    <row r="67" spans="1:86" x14ac:dyDescent="0.3">
      <c r="A67">
        <f t="shared" si="9"/>
        <v>0</v>
      </c>
      <c r="B67" s="2">
        <f t="shared" si="52"/>
        <v>59633.74012689494</v>
      </c>
      <c r="C67" s="2"/>
      <c r="D67" s="2">
        <f t="shared" ref="D67:E69" si="109">AV66*(1+(D31/100))</f>
        <v>63017.533153241733</v>
      </c>
      <c r="E67" s="2">
        <f t="shared" si="109"/>
        <v>27947.527971510004</v>
      </c>
      <c r="F67" s="2"/>
      <c r="G67" s="2">
        <f t="shared" ref="G67:H69" si="110">AY66*(1+(G31/100))</f>
        <v>47925.755299539116</v>
      </c>
      <c r="H67" s="2">
        <f t="shared" si="110"/>
        <v>81744.714504493255</v>
      </c>
      <c r="I67" s="2">
        <f t="shared" ref="I67" si="111">SUM(B67:H67)</f>
        <v>280269.27105567907</v>
      </c>
      <c r="J67" s="2">
        <f t="shared" ref="J67" si="112">I67-I66</f>
        <v>-8808.1067365356139</v>
      </c>
      <c r="K67" s="6">
        <f t="shared" ref="K67" si="113">(J67/I66)</f>
        <v>-3.0469719919995863E-2</v>
      </c>
      <c r="L67" s="7">
        <f t="shared" ref="L67" si="114">K67+1</f>
        <v>0.96953028008000408</v>
      </c>
      <c r="N67">
        <f t="shared" ref="N67" si="115">A67</f>
        <v>0</v>
      </c>
      <c r="O67" s="2">
        <f t="shared" si="31"/>
        <v>8808.1067365356284</v>
      </c>
      <c r="P67" s="2"/>
      <c r="R67">
        <f t="shared" ref="R67" si="116">A67</f>
        <v>0</v>
      </c>
      <c r="S67" s="2">
        <f t="shared" ref="S67" si="117">B67-($O67/5)</f>
        <v>57872.118779587814</v>
      </c>
      <c r="T67" s="2"/>
      <c r="U67" s="2">
        <f t="shared" ref="U67" si="118">D67-($O67/5)</f>
        <v>61255.911805934607</v>
      </c>
      <c r="V67" s="2">
        <f t="shared" ref="V67" si="119">E67-($O67/5)</f>
        <v>26185.906624202878</v>
      </c>
      <c r="W67" s="2"/>
      <c r="X67" s="2">
        <f t="shared" ref="X67" si="120">G67-($O67/5)</f>
        <v>46164.13395223199</v>
      </c>
      <c r="Y67" s="2">
        <f t="shared" ref="Y67" si="121">H67-($O67/5)</f>
        <v>79983.093157186129</v>
      </c>
      <c r="Z67" s="2">
        <f t="shared" ref="Z67" si="122">SUM(S67:Y67)</f>
        <v>271461.1643191434</v>
      </c>
      <c r="AA67" s="2">
        <f t="shared" ref="AA67" si="123">Z67-Z66</f>
        <v>-8808.1067365356721</v>
      </c>
      <c r="AB67" s="6">
        <f t="shared" ref="AB67" si="124">(AA67/Z66)</f>
        <v>-3.1427300978657161E-2</v>
      </c>
      <c r="AC67" s="7">
        <f t="shared" ref="AC67" si="125">AB67+1</f>
        <v>0.9685726990213428</v>
      </c>
      <c r="AD67" s="2">
        <f t="shared" ref="AD67" si="126">Z67-(I67-O67)</f>
        <v>0</v>
      </c>
      <c r="AE67" s="2"/>
      <c r="AG67">
        <f t="shared" ref="AG67" si="127">A67</f>
        <v>0</v>
      </c>
      <c r="AH67" s="6">
        <f t="shared" ref="AH67" si="128">S67/$Z67</f>
        <v>0.21318746983472908</v>
      </c>
      <c r="AI67" s="7"/>
      <c r="AJ67" s="6">
        <f t="shared" ref="AJ67" si="129">U67/$Z67</f>
        <v>0.22565257892255658</v>
      </c>
      <c r="AK67" s="6">
        <f t="shared" ref="AK67" si="130">V67/$Z67</f>
        <v>9.6462809661485904E-2</v>
      </c>
      <c r="AL67" s="7"/>
      <c r="AM67" s="6">
        <f t="shared" ref="AM67" si="131">X67/$Z67</f>
        <v>0.17005796784235078</v>
      </c>
      <c r="AN67" s="6">
        <f t="shared" ref="AN67" si="132">Y67/$Z67</f>
        <v>0.29463917373887771</v>
      </c>
      <c r="AO67" s="6">
        <f t="shared" ref="AO67" si="133">SUM(AH67:AN67)</f>
        <v>1</v>
      </c>
      <c r="AP67" s="7">
        <f t="shared" ref="AP67" si="134">SUM(AH67:AM67)</f>
        <v>0.7053608262611224</v>
      </c>
      <c r="AQ67" s="7">
        <f t="shared" ref="AQ67" si="135">AO67-(AP67+AN67)</f>
        <v>0</v>
      </c>
      <c r="AR67" s="7"/>
      <c r="AS67">
        <f t="shared" ref="AS67" si="136">A67</f>
        <v>0</v>
      </c>
      <c r="AT67" s="2">
        <f t="shared" ref="AT67" si="137">S67</f>
        <v>57872.118779587814</v>
      </c>
      <c r="AU67" s="2"/>
      <c r="AV67" s="2">
        <f t="shared" ref="AV67" si="138">U67</f>
        <v>61255.911805934607</v>
      </c>
      <c r="AW67" s="2">
        <f t="shared" ref="AW67" si="139">V67</f>
        <v>26185.906624202878</v>
      </c>
      <c r="AX67" s="2"/>
      <c r="AY67" s="2">
        <f t="shared" ref="AY67" si="140">X67</f>
        <v>46164.13395223199</v>
      </c>
      <c r="AZ67" s="2">
        <f t="shared" ref="AZ67" si="141">Y67</f>
        <v>79983.093157186129</v>
      </c>
      <c r="BA67" s="2">
        <f t="shared" ref="BA67" si="142">Z67</f>
        <v>271461.1643191434</v>
      </c>
      <c r="BB67" s="2">
        <f t="shared" ref="BB67" si="143">SUM(AT67:AZ67)-Z67</f>
        <v>0</v>
      </c>
      <c r="BC67" s="2"/>
      <c r="BM67" s="24"/>
      <c r="BO67" s="1"/>
      <c r="BQ67" s="1"/>
      <c r="BR67" s="1"/>
      <c r="BT67" s="1"/>
      <c r="BU67" s="28"/>
      <c r="BV67" s="1"/>
    </row>
    <row r="68" spans="1:86" x14ac:dyDescent="0.3">
      <c r="A68">
        <f t="shared" si="9"/>
        <v>0</v>
      </c>
      <c r="B68" s="2">
        <f t="shared" si="52"/>
        <v>57872.118779587814</v>
      </c>
      <c r="C68" s="2"/>
      <c r="D68" s="2">
        <f t="shared" si="109"/>
        <v>61255.911805934607</v>
      </c>
      <c r="E68" s="2">
        <f t="shared" si="109"/>
        <v>26185.906624202878</v>
      </c>
      <c r="F68" s="2"/>
      <c r="G68" s="2">
        <f t="shared" si="110"/>
        <v>46164.13395223199</v>
      </c>
      <c r="H68" s="2">
        <f t="shared" si="110"/>
        <v>79983.093157186129</v>
      </c>
      <c r="I68" s="2">
        <f t="shared" ref="I68:I69" si="144">SUM(B68:H68)</f>
        <v>271461.1643191434</v>
      </c>
      <c r="J68" s="2">
        <f t="shared" ref="J68:J69" si="145">I68-I67</f>
        <v>-8808.1067365356721</v>
      </c>
      <c r="K68" s="6">
        <f t="shared" ref="K68:K69" si="146">(J68/I67)</f>
        <v>-3.1427300978657161E-2</v>
      </c>
      <c r="L68" s="7">
        <f t="shared" ref="L68:L69" si="147">K68+1</f>
        <v>0.9685726990213428</v>
      </c>
      <c r="N68">
        <f t="shared" ref="N68:N69" si="148">A68</f>
        <v>0</v>
      </c>
      <c r="O68" s="2">
        <f t="shared" si="31"/>
        <v>8808.1067365356284</v>
      </c>
      <c r="P68" s="2"/>
      <c r="R68">
        <f t="shared" ref="R68:R69" si="149">A68</f>
        <v>0</v>
      </c>
      <c r="S68" s="2">
        <f t="shared" ref="S68:S69" si="150">B68-($O68/5)</f>
        <v>56110.497432280688</v>
      </c>
      <c r="T68" s="2"/>
      <c r="U68" s="2">
        <f t="shared" ref="U68:U69" si="151">D68-($O68/5)</f>
        <v>59494.290458627482</v>
      </c>
      <c r="V68" s="2">
        <f t="shared" ref="V68:V69" si="152">E68-($O68/5)</f>
        <v>24424.285276895753</v>
      </c>
      <c r="W68" s="2"/>
      <c r="X68" s="2">
        <f t="shared" ref="X68:X69" si="153">G68-($O68/5)</f>
        <v>44402.512604924865</v>
      </c>
      <c r="Y68" s="2">
        <f t="shared" ref="Y68:Y69" si="154">H68-($O68/5)</f>
        <v>78221.471809879004</v>
      </c>
      <c r="Z68" s="2">
        <f t="shared" ref="Z68:Z69" si="155">SUM(S68:Y68)</f>
        <v>262653.05758260778</v>
      </c>
      <c r="AA68" s="2">
        <f t="shared" ref="AA68:AA69" si="156">Z68-Z67</f>
        <v>-8808.1067365356139</v>
      </c>
      <c r="AB68" s="6">
        <f t="shared" ref="AB68:AB69" si="157">(AA68/Z67)</f>
        <v>-3.2447023347252579E-2</v>
      </c>
      <c r="AC68" s="7">
        <f t="shared" ref="AC68:AC69" si="158">AB68+1</f>
        <v>0.96755297665274742</v>
      </c>
      <c r="AD68" s="2">
        <f t="shared" ref="AD68:AD69" si="159">Z68-(I68-O68)</f>
        <v>0</v>
      </c>
      <c r="AE68" s="2"/>
      <c r="AG68">
        <f t="shared" ref="AG68:AG69" si="160">A68</f>
        <v>0</v>
      </c>
      <c r="AH68" s="6">
        <f t="shared" ref="AH68:AH69" si="161">S68/$Z68</f>
        <v>0.21362971346576923</v>
      </c>
      <c r="AI68" s="7"/>
      <c r="AJ68" s="6">
        <f t="shared" ref="AJ68:AJ69" si="162">U68/$Z68</f>
        <v>0.22651284171674171</v>
      </c>
      <c r="AK68" s="6">
        <f t="shared" ref="AK68:AK69" si="163">V68/$Z68</f>
        <v>9.2990675614785107E-2</v>
      </c>
      <c r="AL68" s="7"/>
      <c r="AM68" s="6">
        <f t="shared" ref="AM68:AM69" si="164">X68/$Z68</f>
        <v>0.16905385763864447</v>
      </c>
      <c r="AN68" s="6">
        <f t="shared" ref="AN68:AN69" si="165">Y68/$Z68</f>
        <v>0.29781291156405953</v>
      </c>
      <c r="AO68" s="6">
        <f t="shared" ref="AO68:AO69" si="166">SUM(AH68:AN68)</f>
        <v>1</v>
      </c>
      <c r="AP68" s="7">
        <f t="shared" ref="AP68:AP69" si="167">SUM(AH68:AM68)</f>
        <v>0.70218708843594047</v>
      </c>
      <c r="AQ68" s="7">
        <f t="shared" ref="AQ68:AQ69" si="168">AO68-(AP68+AN68)</f>
        <v>0</v>
      </c>
      <c r="AR68" s="7"/>
      <c r="AS68">
        <f t="shared" ref="AS68:AS69" si="169">A68</f>
        <v>0</v>
      </c>
      <c r="AT68" s="2">
        <f t="shared" ref="AT68:AT69" si="170">S68</f>
        <v>56110.497432280688</v>
      </c>
      <c r="AU68" s="2"/>
      <c r="AV68" s="2">
        <f t="shared" ref="AV68:AV69" si="171">U68</f>
        <v>59494.290458627482</v>
      </c>
      <c r="AW68" s="2">
        <f t="shared" ref="AW68:AW69" si="172">V68</f>
        <v>24424.285276895753</v>
      </c>
      <c r="AX68" s="2"/>
      <c r="AY68" s="2">
        <f t="shared" ref="AY68:AY69" si="173">X68</f>
        <v>44402.512604924865</v>
      </c>
      <c r="AZ68" s="2">
        <f t="shared" ref="AZ68:AZ69" si="174">Y68</f>
        <v>78221.471809879004</v>
      </c>
      <c r="BA68" s="2">
        <f t="shared" ref="BA68:BA69" si="175">Z68</f>
        <v>262653.05758260778</v>
      </c>
      <c r="BB68" s="2">
        <f t="shared" ref="BB68:BB69" si="176">SUM(AT68:AZ68)-Z68</f>
        <v>0</v>
      </c>
      <c r="BC68" s="2"/>
      <c r="BM68" s="24"/>
      <c r="BO68" s="1"/>
      <c r="BQ68" s="1"/>
      <c r="BR68" s="1"/>
      <c r="BT68" s="1"/>
      <c r="BU68" s="28"/>
      <c r="BV68" s="1"/>
    </row>
    <row r="69" spans="1:86" x14ac:dyDescent="0.3">
      <c r="A69">
        <f t="shared" si="9"/>
        <v>0</v>
      </c>
      <c r="B69" s="2">
        <f t="shared" si="52"/>
        <v>56110.497432280688</v>
      </c>
      <c r="C69" s="2"/>
      <c r="D69" s="2">
        <f t="shared" si="109"/>
        <v>59494.290458627482</v>
      </c>
      <c r="E69" s="2">
        <f t="shared" si="109"/>
        <v>24424.285276895753</v>
      </c>
      <c r="F69" s="2"/>
      <c r="G69" s="2">
        <f t="shared" si="110"/>
        <v>44402.512604924865</v>
      </c>
      <c r="H69" s="2">
        <f t="shared" si="110"/>
        <v>78221.471809879004</v>
      </c>
      <c r="I69" s="2">
        <f t="shared" si="144"/>
        <v>262653.05758260778</v>
      </c>
      <c r="J69" s="2">
        <f t="shared" si="145"/>
        <v>-8808.1067365356139</v>
      </c>
      <c r="K69" s="6">
        <f t="shared" si="146"/>
        <v>-3.2447023347252579E-2</v>
      </c>
      <c r="L69" s="7">
        <f t="shared" si="147"/>
        <v>0.96755297665274742</v>
      </c>
      <c r="N69">
        <f t="shared" si="148"/>
        <v>0</v>
      </c>
      <c r="O69" s="2">
        <f t="shared" si="31"/>
        <v>8808.1067365356284</v>
      </c>
      <c r="P69" s="2"/>
      <c r="R69">
        <f t="shared" si="149"/>
        <v>0</v>
      </c>
      <c r="S69" s="2">
        <f t="shared" si="150"/>
        <v>54348.876084973563</v>
      </c>
      <c r="T69" s="2"/>
      <c r="U69" s="2">
        <f t="shared" si="151"/>
        <v>57732.669111320356</v>
      </c>
      <c r="V69" s="2">
        <f t="shared" si="152"/>
        <v>22662.663929588627</v>
      </c>
      <c r="W69" s="2"/>
      <c r="X69" s="2">
        <f t="shared" si="153"/>
        <v>42640.891257617739</v>
      </c>
      <c r="Y69" s="2">
        <f t="shared" si="154"/>
        <v>76459.850462571878</v>
      </c>
      <c r="Z69" s="2">
        <f t="shared" si="155"/>
        <v>253844.95084607217</v>
      </c>
      <c r="AA69" s="2">
        <f t="shared" si="156"/>
        <v>-8808.1067365356139</v>
      </c>
      <c r="AB69" s="6">
        <f t="shared" si="157"/>
        <v>-3.3535138778140246E-2</v>
      </c>
      <c r="AC69" s="7">
        <f t="shared" si="158"/>
        <v>0.96646486122185971</v>
      </c>
      <c r="AD69" s="2">
        <f t="shared" si="159"/>
        <v>0</v>
      </c>
      <c r="AE69" s="2"/>
      <c r="AG69">
        <f t="shared" si="160"/>
        <v>0</v>
      </c>
      <c r="AH69" s="6">
        <f t="shared" si="161"/>
        <v>0.21410264771399734</v>
      </c>
      <c r="AI69" s="7"/>
      <c r="AJ69" s="6">
        <f t="shared" si="162"/>
        <v>0.22743280462698112</v>
      </c>
      <c r="AK69" s="6">
        <f t="shared" si="163"/>
        <v>8.9277584029358661E-2</v>
      </c>
      <c r="AL69" s="7"/>
      <c r="AM69" s="6">
        <f t="shared" si="164"/>
        <v>0.16798006466346674</v>
      </c>
      <c r="AN69" s="6">
        <f t="shared" si="165"/>
        <v>0.30120689896619612</v>
      </c>
      <c r="AO69" s="6">
        <f t="shared" si="166"/>
        <v>1</v>
      </c>
      <c r="AP69" s="7">
        <f t="shared" si="167"/>
        <v>0.69879310103380388</v>
      </c>
      <c r="AQ69" s="7">
        <f t="shared" si="168"/>
        <v>0</v>
      </c>
      <c r="AR69" s="7"/>
      <c r="AS69">
        <f t="shared" si="169"/>
        <v>0</v>
      </c>
      <c r="AT69" s="2">
        <f t="shared" si="170"/>
        <v>54348.876084973563</v>
      </c>
      <c r="AU69" s="2"/>
      <c r="AV69" s="2">
        <f t="shared" si="171"/>
        <v>57732.669111320356</v>
      </c>
      <c r="AW69" s="2">
        <f t="shared" si="172"/>
        <v>22662.663929588627</v>
      </c>
      <c r="AX69" s="2"/>
      <c r="AY69" s="2">
        <f t="shared" si="173"/>
        <v>42640.891257617739</v>
      </c>
      <c r="AZ69" s="2">
        <f t="shared" si="174"/>
        <v>76459.850462571878</v>
      </c>
      <c r="BA69" s="2">
        <f t="shared" si="175"/>
        <v>253844.95084607217</v>
      </c>
      <c r="BB69" s="2">
        <f t="shared" si="176"/>
        <v>0</v>
      </c>
      <c r="BC69" s="2"/>
      <c r="BM69" s="24"/>
      <c r="BO69" s="1"/>
      <c r="BQ69" s="1"/>
      <c r="BR69" s="1"/>
      <c r="BT69" s="1"/>
      <c r="BU69" s="28"/>
      <c r="BV69" s="1"/>
    </row>
    <row r="70" spans="1:86" x14ac:dyDescent="0.3">
      <c r="A70" s="9" t="s">
        <v>79</v>
      </c>
      <c r="B70" s="10">
        <f>AT69</f>
        <v>54348.876084973563</v>
      </c>
      <c r="C70" s="10"/>
      <c r="D70" s="10">
        <f>AV69</f>
        <v>57732.669111320356</v>
      </c>
      <c r="E70" s="10">
        <f>AW69</f>
        <v>22662.663929588627</v>
      </c>
      <c r="F70" s="10"/>
      <c r="G70" s="10">
        <f>AY69</f>
        <v>42640.891257617739</v>
      </c>
      <c r="H70" s="10">
        <f>AZ69</f>
        <v>76459.850462571878</v>
      </c>
      <c r="I70" s="10">
        <f>SUM(B70:H70)</f>
        <v>253844.95084607217</v>
      </c>
      <c r="J70" s="10"/>
      <c r="K70" s="10"/>
      <c r="L70" s="74"/>
      <c r="N70" t="s">
        <v>40</v>
      </c>
      <c r="O70" s="2">
        <f>O69</f>
        <v>8808.1067365356284</v>
      </c>
      <c r="P70" s="2"/>
      <c r="R70" s="9" t="s">
        <v>79</v>
      </c>
      <c r="S70" s="10">
        <f>S69</f>
        <v>54348.876084973563</v>
      </c>
      <c r="T70" s="10"/>
      <c r="U70" s="10">
        <f>U69</f>
        <v>57732.669111320356</v>
      </c>
      <c r="V70" s="10">
        <f>V69</f>
        <v>22662.663929588627</v>
      </c>
      <c r="W70" s="10"/>
      <c r="X70" s="10">
        <f>X69</f>
        <v>42640.891257617739</v>
      </c>
      <c r="Y70" s="10">
        <f>Y69</f>
        <v>76459.850462571878</v>
      </c>
      <c r="Z70" s="10">
        <f>SUM(S70:Y70)</f>
        <v>253844.95084607217</v>
      </c>
      <c r="AA70" s="10"/>
      <c r="AB70" s="10"/>
      <c r="AC70" s="10"/>
      <c r="AD70" s="10"/>
      <c r="AE70" s="43"/>
      <c r="AK70" s="7"/>
    </row>
    <row r="71" spans="1:86" x14ac:dyDescent="0.3">
      <c r="A71" s="11" t="s">
        <v>11</v>
      </c>
      <c r="I71" s="6">
        <f>(Z70-Z39)/Z39</f>
        <v>1.5384495084607217</v>
      </c>
      <c r="K71" s="6"/>
      <c r="N71" t="s">
        <v>71</v>
      </c>
      <c r="O71" s="2">
        <f>SUM(O40:O69)</f>
        <v>211760.11699393415</v>
      </c>
      <c r="P71" s="2"/>
    </row>
    <row r="72" spans="1:86" x14ac:dyDescent="0.3">
      <c r="A72" s="1" t="s">
        <v>12</v>
      </c>
      <c r="I72" s="12">
        <f>STDEV(AC40:AC69)</f>
        <v>0.11649076016827854</v>
      </c>
    </row>
    <row r="73" spans="1:86" x14ac:dyDescent="0.3">
      <c r="A73" s="1" t="s">
        <v>13</v>
      </c>
      <c r="I73" s="13">
        <f>((1+I71)^(1/I80))-1</f>
        <v>3.1538917820378876E-2</v>
      </c>
    </row>
    <row r="74" spans="1:86" x14ac:dyDescent="0.3">
      <c r="A74" s="1" t="s">
        <v>83</v>
      </c>
      <c r="I74" s="31">
        <f>J60</f>
        <v>-116982.23448932107</v>
      </c>
      <c r="O74" s="2"/>
      <c r="P74" s="2"/>
    </row>
    <row r="75" spans="1:86" x14ac:dyDescent="0.3">
      <c r="A75" s="1" t="s">
        <v>84</v>
      </c>
      <c r="I75" s="32">
        <f>K60</f>
        <v>-0.31402566247390701</v>
      </c>
    </row>
    <row r="76" spans="1:86" x14ac:dyDescent="0.3">
      <c r="A76" s="1" t="s">
        <v>43</v>
      </c>
      <c r="I76" s="2">
        <f>O71</f>
        <v>211760.11699393415</v>
      </c>
    </row>
    <row r="77" spans="1:86" x14ac:dyDescent="0.3">
      <c r="A77" s="3" t="s">
        <v>5</v>
      </c>
      <c r="B77" s="3"/>
      <c r="C77" s="3"/>
      <c r="D77" s="3"/>
      <c r="E77" s="3"/>
      <c r="F77" s="3"/>
      <c r="G77" s="3"/>
      <c r="H77" s="3"/>
      <c r="I77" s="33">
        <f>I70-Z70</f>
        <v>0</v>
      </c>
    </row>
    <row r="78" spans="1:86" x14ac:dyDescent="0.3">
      <c r="A78" s="3" t="s">
        <v>149</v>
      </c>
      <c r="B78" s="3"/>
      <c r="C78" s="3"/>
      <c r="D78" s="3"/>
      <c r="E78" s="3"/>
      <c r="F78" s="3"/>
      <c r="G78" s="3"/>
      <c r="H78" s="3"/>
      <c r="I78" s="33">
        <f>((SUM(AA40:AA69)))-(I70-I39)</f>
        <v>0</v>
      </c>
    </row>
    <row r="79" spans="1:86" x14ac:dyDescent="0.3">
      <c r="A79" s="3" t="s">
        <v>148</v>
      </c>
      <c r="B79" s="3"/>
      <c r="C79" s="3"/>
      <c r="D79" s="3"/>
      <c r="E79" s="3"/>
      <c r="F79" s="3"/>
      <c r="G79" s="3"/>
      <c r="H79" s="3"/>
      <c r="I79" s="33">
        <f>(SUM(O40:O69))-I76</f>
        <v>0</v>
      </c>
    </row>
    <row r="80" spans="1:86" x14ac:dyDescent="0.3">
      <c r="A80" s="3" t="s">
        <v>153</v>
      </c>
      <c r="B80" s="3"/>
      <c r="C80" s="3"/>
      <c r="D80" s="3"/>
      <c r="E80" s="3"/>
      <c r="F80" s="3"/>
      <c r="G80" s="3"/>
      <c r="H80" s="3"/>
      <c r="I80" s="75">
        <f>COUNTA(I40:I69)</f>
        <v>30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A14" sqref="A14"/>
    </sheetView>
  </sheetViews>
  <sheetFormatPr defaultColWidth="8.88671875" defaultRowHeight="14.4" x14ac:dyDescent="0.3"/>
  <sheetData>
    <row r="1" spans="1:2" x14ac:dyDescent="0.3">
      <c r="A1" s="20" t="s">
        <v>91</v>
      </c>
    </row>
    <row r="3" spans="1:2" x14ac:dyDescent="0.3">
      <c r="A3" t="s">
        <v>44</v>
      </c>
    </row>
    <row r="5" spans="1:2" x14ac:dyDescent="0.3">
      <c r="A5" s="37" t="s">
        <v>94</v>
      </c>
    </row>
    <row r="6" spans="1:2" x14ac:dyDescent="0.3">
      <c r="A6" t="s">
        <v>96</v>
      </c>
    </row>
    <row r="7" spans="1:2" x14ac:dyDescent="0.3">
      <c r="A7" t="s">
        <v>60</v>
      </c>
    </row>
    <row r="8" spans="1:2" x14ac:dyDescent="0.3">
      <c r="A8" t="s">
        <v>95</v>
      </c>
    </row>
    <row r="9" spans="1:2" x14ac:dyDescent="0.3">
      <c r="A9" t="s">
        <v>59</v>
      </c>
    </row>
    <row r="10" spans="1:2" x14ac:dyDescent="0.3">
      <c r="A10" t="s">
        <v>97</v>
      </c>
    </row>
    <row r="11" spans="1:2" x14ac:dyDescent="0.3">
      <c r="A11" s="35" t="s">
        <v>98</v>
      </c>
    </row>
    <row r="12" spans="1:2" x14ac:dyDescent="0.3">
      <c r="A12" s="35" t="s">
        <v>99</v>
      </c>
    </row>
    <row r="14" spans="1:2" x14ac:dyDescent="0.3">
      <c r="A14" s="37" t="s">
        <v>101</v>
      </c>
    </row>
    <row r="15" spans="1:2" x14ac:dyDescent="0.3">
      <c r="A15" s="35" t="s">
        <v>100</v>
      </c>
      <c r="B15" s="35"/>
    </row>
    <row r="16" spans="1:2" x14ac:dyDescent="0.3">
      <c r="A16" s="36">
        <v>0.2</v>
      </c>
      <c r="B16" s="35" t="s">
        <v>67</v>
      </c>
    </row>
    <row r="17" spans="1:2" x14ac:dyDescent="0.3">
      <c r="A17" s="36">
        <v>0.2</v>
      </c>
      <c r="B17" s="35" t="s">
        <v>68</v>
      </c>
    </row>
    <row r="18" spans="1:2" x14ac:dyDescent="0.3">
      <c r="A18" s="36">
        <v>0.1</v>
      </c>
      <c r="B18" s="35" t="s">
        <v>69</v>
      </c>
    </row>
    <row r="19" spans="1:2" x14ac:dyDescent="0.3">
      <c r="A19" s="36">
        <v>0.15</v>
      </c>
      <c r="B19" s="35" t="s">
        <v>70</v>
      </c>
    </row>
    <row r="20" spans="1:2" x14ac:dyDescent="0.3">
      <c r="A20" s="36">
        <v>0.05</v>
      </c>
      <c r="B20" s="35" t="s">
        <v>46</v>
      </c>
    </row>
    <row r="21" spans="1:2" x14ac:dyDescent="0.3">
      <c r="A21" s="36">
        <v>0.3</v>
      </c>
      <c r="B21" s="35" t="s">
        <v>64</v>
      </c>
    </row>
    <row r="22" spans="1:2" x14ac:dyDescent="0.3">
      <c r="A22" s="36">
        <f>SUM(A16:A21)</f>
        <v>1</v>
      </c>
      <c r="B22" s="35" t="s">
        <v>71</v>
      </c>
    </row>
    <row r="24" spans="1:2" x14ac:dyDescent="0.3">
      <c r="A24" s="37" t="s">
        <v>102</v>
      </c>
    </row>
    <row r="25" spans="1:2" x14ac:dyDescent="0.3">
      <c r="A25" t="s">
        <v>103</v>
      </c>
    </row>
    <row r="26" spans="1:2" x14ac:dyDescent="0.3">
      <c r="A26" t="s">
        <v>104</v>
      </c>
    </row>
    <row r="29" spans="1:2" x14ac:dyDescent="0.3">
      <c r="A29" s="47" t="s">
        <v>105</v>
      </c>
    </row>
    <row r="30" spans="1:2" x14ac:dyDescent="0.3">
      <c r="A30" t="s">
        <v>26</v>
      </c>
    </row>
    <row r="31" spans="1:2" x14ac:dyDescent="0.3">
      <c r="A31" t="s">
        <v>27</v>
      </c>
    </row>
    <row r="32" spans="1:2" x14ac:dyDescent="0.3">
      <c r="A32" t="s">
        <v>28</v>
      </c>
    </row>
    <row r="33" spans="1:1" x14ac:dyDescent="0.3">
      <c r="A33" t="s">
        <v>29</v>
      </c>
    </row>
    <row r="36" spans="1:1" x14ac:dyDescent="0.3">
      <c r="A36" s="47" t="s">
        <v>144</v>
      </c>
    </row>
    <row r="37" spans="1:1" x14ac:dyDescent="0.3">
      <c r="A37" s="48" t="s">
        <v>142</v>
      </c>
    </row>
    <row r="38" spans="1:1" x14ac:dyDescent="0.3">
      <c r="A38" t="s">
        <v>45</v>
      </c>
    </row>
    <row r="39" spans="1:1" x14ac:dyDescent="0.3">
      <c r="A39" t="s">
        <v>150</v>
      </c>
    </row>
    <row r="40" spans="1:1" x14ac:dyDescent="0.3">
      <c r="A40" t="s">
        <v>151</v>
      </c>
    </row>
    <row r="41" spans="1:1" x14ac:dyDescent="0.3">
      <c r="A41" t="s">
        <v>152</v>
      </c>
    </row>
    <row r="43" spans="1:1" x14ac:dyDescent="0.3">
      <c r="A43" t="s">
        <v>86</v>
      </c>
    </row>
  </sheetData>
  <hyperlinks>
    <hyperlink ref="A37" r:id="rId1"/>
  </hyperlinks>
  <pageMargins left="0.7" right="0.7" top="0.75" bottom="0.75" header="0.3" footer="0.3"/>
  <extLs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opLeftCell="A21" workbookViewId="0">
      <selection activeCell="F29" sqref="F29"/>
    </sheetView>
  </sheetViews>
  <sheetFormatPr defaultColWidth="8.88671875" defaultRowHeight="14.4" x14ac:dyDescent="0.3"/>
  <cols>
    <col min="2" max="2" width="15.88671875" customWidth="1"/>
    <col min="3" max="3" width="14.6640625" customWidth="1"/>
    <col min="4" max="4" width="13.44140625" customWidth="1"/>
  </cols>
  <sheetData>
    <row r="1" spans="1:4" ht="43.2" x14ac:dyDescent="0.3">
      <c r="B1" s="8" t="str">
        <f>Summary!B5</f>
        <v>Rebalance at 5% Thresholds</v>
      </c>
      <c r="C1" s="8" t="str">
        <f>Summary!C5</f>
        <v>No Rebalancing</v>
      </c>
      <c r="D1" s="8" t="str">
        <f>Summary!D5</f>
        <v>Panic and Sell When S&amp;P 500 Falls &gt; 20%</v>
      </c>
    </row>
    <row r="2" spans="1:4" x14ac:dyDescent="0.3">
      <c r="A2" t="s">
        <v>114</v>
      </c>
      <c r="B2" s="64">
        <f>'Non-Rebalanced Portfolio'!I39</f>
        <v>100000</v>
      </c>
      <c r="C2" s="2">
        <f>'Non-Rebalanced Portfolio'!I39</f>
        <v>100000</v>
      </c>
      <c r="D2" s="64">
        <f>'Panic Portfolio'!I39</f>
        <v>100000</v>
      </c>
    </row>
    <row r="3" spans="1:4" x14ac:dyDescent="0.3">
      <c r="A3">
        <f>'Rebalanced Portfolio'!A40</f>
        <v>1988</v>
      </c>
      <c r="B3" s="2">
        <f>'Rebalanced Portfolio'!I40</f>
        <v>115128.7</v>
      </c>
      <c r="C3" s="2">
        <f>'Non-Rebalanced Portfolio'!I40</f>
        <v>115128.7</v>
      </c>
      <c r="D3" s="64">
        <f>'Panic Portfolio'!I40</f>
        <v>115128.7</v>
      </c>
    </row>
    <row r="4" spans="1:4" x14ac:dyDescent="0.3">
      <c r="A4">
        <f>'Rebalanced Portfolio'!A41</f>
        <v>1989</v>
      </c>
      <c r="B4" s="2">
        <f>'Rebalanced Portfolio'!I41</f>
        <v>141636.61841199998</v>
      </c>
      <c r="C4" s="2">
        <f>'Non-Rebalanced Portfolio'!I41</f>
        <v>141636.61841199998</v>
      </c>
      <c r="D4" s="64">
        <f>'Panic Portfolio'!I41</f>
        <v>141636.61841199998</v>
      </c>
    </row>
    <row r="5" spans="1:4" x14ac:dyDescent="0.3">
      <c r="A5">
        <f>'Rebalanced Portfolio'!A42</f>
        <v>1990</v>
      </c>
      <c r="B5" s="2">
        <f>'Rebalanced Portfolio'!I42</f>
        <v>133858.4800690712</v>
      </c>
      <c r="C5" s="2">
        <f>'Non-Rebalanced Portfolio'!I42</f>
        <v>133858.4800690712</v>
      </c>
      <c r="D5" s="64">
        <f>'Panic Portfolio'!I42</f>
        <v>133858.4800690712</v>
      </c>
    </row>
    <row r="6" spans="1:4" x14ac:dyDescent="0.3">
      <c r="A6">
        <f>'Rebalanced Portfolio'!A43</f>
        <v>1991</v>
      </c>
      <c r="B6" s="2">
        <f>'Rebalanced Portfolio'!I43</f>
        <v>167493.8429463341</v>
      </c>
      <c r="C6" s="2">
        <f>'Non-Rebalanced Portfolio'!I43</f>
        <v>167493.8429463341</v>
      </c>
      <c r="D6" s="64">
        <f>'Panic Portfolio'!I43</f>
        <v>167493.8429463341</v>
      </c>
    </row>
    <row r="7" spans="1:4" x14ac:dyDescent="0.3">
      <c r="A7">
        <f>'Rebalanced Portfolio'!A44</f>
        <v>1992</v>
      </c>
      <c r="B7" s="2">
        <f>'Rebalanced Portfolio'!I44</f>
        <v>177876.37719922079</v>
      </c>
      <c r="C7" s="2">
        <f>'Non-Rebalanced Portfolio'!I44</f>
        <v>177876.37719922079</v>
      </c>
      <c r="D7" s="64">
        <f>'Panic Portfolio'!I44</f>
        <v>177876.37719922079</v>
      </c>
    </row>
    <row r="8" spans="1:4" x14ac:dyDescent="0.3">
      <c r="A8">
        <f>'Rebalanced Portfolio'!A45</f>
        <v>1993</v>
      </c>
      <c r="B8" s="2">
        <f>'Rebalanced Portfolio'!I45</f>
        <v>205140.91254356297</v>
      </c>
      <c r="C8" s="2">
        <f>'Non-Rebalanced Portfolio'!I45</f>
        <v>203606.98989378076</v>
      </c>
      <c r="D8" s="64">
        <f>'Panic Portfolio'!I45</f>
        <v>203606.98989378076</v>
      </c>
    </row>
    <row r="9" spans="1:4" x14ac:dyDescent="0.3">
      <c r="A9">
        <f>'Rebalanced Portfolio'!A46</f>
        <v>1994</v>
      </c>
      <c r="B9" s="2">
        <f>'Rebalanced Portfolio'!I46</f>
        <v>205407.20212502213</v>
      </c>
      <c r="C9" s="2">
        <f>'Non-Rebalanced Portfolio'!I46</f>
        <v>203282.46836661967</v>
      </c>
      <c r="D9" s="64">
        <f>'Panic Portfolio'!I46</f>
        <v>203282.46836661967</v>
      </c>
    </row>
    <row r="10" spans="1:4" x14ac:dyDescent="0.3">
      <c r="A10">
        <f>'Rebalanced Portfolio'!A47</f>
        <v>1995</v>
      </c>
      <c r="B10" s="2">
        <f>'Rebalanced Portfolio'!I47</f>
        <v>255575.4230099502</v>
      </c>
      <c r="C10" s="2">
        <f>'Non-Rebalanced Portfolio'!I47</f>
        <v>256734.97510949662</v>
      </c>
      <c r="D10" s="64">
        <f>'Panic Portfolio'!I47</f>
        <v>256734.97510949662</v>
      </c>
    </row>
    <row r="11" spans="1:4" x14ac:dyDescent="0.3">
      <c r="A11">
        <f>'Rebalanced Portfolio'!A48</f>
        <v>1996</v>
      </c>
      <c r="B11" s="2">
        <f>'Rebalanced Portfolio'!I48</f>
        <v>290071.07592603128</v>
      </c>
      <c r="C11" s="2">
        <f>'Non-Rebalanced Portfolio'!I48</f>
        <v>293680.90142641502</v>
      </c>
      <c r="D11" s="64">
        <f>'Panic Portfolio'!I48</f>
        <v>293680.90142641502</v>
      </c>
    </row>
    <row r="12" spans="1:4" x14ac:dyDescent="0.3">
      <c r="A12">
        <f>'Rebalanced Portfolio'!A49</f>
        <v>1997</v>
      </c>
      <c r="B12" s="2">
        <f>'Rebalanced Portfolio'!I49</f>
        <v>340314.57705825509</v>
      </c>
      <c r="C12" s="2">
        <f>'Non-Rebalanced Portfolio'!I49</f>
        <v>354018.63151480729</v>
      </c>
      <c r="D12" s="64">
        <f>'Panic Portfolio'!I49</f>
        <v>349994.43115181063</v>
      </c>
    </row>
    <row r="13" spans="1:4" x14ac:dyDescent="0.3">
      <c r="A13">
        <f>'Rebalanced Portfolio'!A50</f>
        <v>1998</v>
      </c>
      <c r="B13" s="2">
        <f>'Rebalanced Portfolio'!I50</f>
        <v>388821.71645159763</v>
      </c>
      <c r="C13" s="2">
        <f>'Non-Rebalanced Portfolio'!I50</f>
        <v>407869.43346063432</v>
      </c>
      <c r="D13" s="64">
        <f>'Panic Portfolio'!I50</f>
        <v>403217.3371149993</v>
      </c>
    </row>
    <row r="14" spans="1:4" x14ac:dyDescent="0.3">
      <c r="A14">
        <f>'Rebalanced Portfolio'!A51</f>
        <v>1999</v>
      </c>
      <c r="B14" s="2">
        <f>'Rebalanced Portfolio'!I51</f>
        <v>448463.41392478434</v>
      </c>
      <c r="C14" s="2">
        <f>'Non-Rebalanced Portfolio'!I51</f>
        <v>476889.25990775815</v>
      </c>
      <c r="D14" s="64">
        <f>'Panic Portfolio'!I51</f>
        <v>457342.91920006735</v>
      </c>
    </row>
    <row r="15" spans="1:4" x14ac:dyDescent="0.3">
      <c r="A15">
        <f>'Rebalanced Portfolio'!A52</f>
        <v>2000</v>
      </c>
      <c r="B15" s="2">
        <f>'Rebalanced Portfolio'!I52</f>
        <v>452391.37206729566</v>
      </c>
      <c r="C15" s="2">
        <f>'Non-Rebalanced Portfolio'!I52</f>
        <v>479918.64024926448</v>
      </c>
      <c r="D15" s="64">
        <f>'Panic Portfolio'!I52</f>
        <v>459838.57914978766</v>
      </c>
    </row>
    <row r="16" spans="1:4" x14ac:dyDescent="0.3">
      <c r="A16">
        <f>'Rebalanced Portfolio'!A53</f>
        <v>2001</v>
      </c>
      <c r="B16" s="2">
        <f>'Rebalanced Portfolio'!I53</f>
        <v>436687.46936616325</v>
      </c>
      <c r="C16" s="2">
        <f>'Non-Rebalanced Portfolio'!I53</f>
        <v>459497.33354131912</v>
      </c>
      <c r="D16" s="64">
        <f>'Panic Portfolio'!I53</f>
        <v>440356.85436330229</v>
      </c>
    </row>
    <row r="17" spans="1:4" x14ac:dyDescent="0.3">
      <c r="A17">
        <f>'Rebalanced Portfolio'!A54</f>
        <v>2002</v>
      </c>
      <c r="B17" s="2">
        <f>'Rebalanced Portfolio'!I54</f>
        <v>396289.33387024264</v>
      </c>
      <c r="C17" s="2">
        <f>'Non-Rebalanced Portfolio'!I54</f>
        <v>400077.87901412754</v>
      </c>
      <c r="D17" s="64">
        <f>'Panic Portfolio'!I54</f>
        <v>384005.6214241616</v>
      </c>
    </row>
    <row r="18" spans="1:4" x14ac:dyDescent="0.3">
      <c r="A18">
        <f>'Rebalanced Portfolio'!A55</f>
        <v>2003</v>
      </c>
      <c r="B18" s="2">
        <f>'Rebalanced Portfolio'!I55</f>
        <v>500712.36592371936</v>
      </c>
      <c r="C18" s="2">
        <f>'Non-Rebalanced Portfolio'!I55</f>
        <v>509041.89040780923</v>
      </c>
      <c r="D18" s="64">
        <f>'Panic Portfolio'!I55</f>
        <v>399250.64459470083</v>
      </c>
    </row>
    <row r="19" spans="1:4" x14ac:dyDescent="0.3">
      <c r="A19">
        <f>'Rebalanced Portfolio'!A56</f>
        <v>2004</v>
      </c>
      <c r="B19" s="2">
        <f>'Rebalanced Portfolio'!I56</f>
        <v>569048.08748789085</v>
      </c>
      <c r="C19" s="2">
        <f>'Non-Rebalanced Portfolio'!I56</f>
        <v>583624.55608503462</v>
      </c>
      <c r="D19" s="64">
        <f>'Panic Portfolio'!I56</f>
        <v>453739.1748170518</v>
      </c>
    </row>
    <row r="20" spans="1:4" x14ac:dyDescent="0.3">
      <c r="A20">
        <f>'Rebalanced Portfolio'!A57</f>
        <v>2005</v>
      </c>
      <c r="B20" s="2">
        <f>'Rebalanced Portfolio'!I57</f>
        <v>618148.79505889327</v>
      </c>
      <c r="C20" s="2">
        <f>'Non-Rebalanced Portfolio'!I57</f>
        <v>634981.96094858414</v>
      </c>
      <c r="D20" s="64">
        <f>'Panic Portfolio'!I57</f>
        <v>492890.37315347383</v>
      </c>
    </row>
    <row r="21" spans="1:4" x14ac:dyDescent="0.3">
      <c r="A21">
        <f>'Rebalanced Portfolio'!A58</f>
        <v>2006</v>
      </c>
      <c r="B21" s="2">
        <f>'Rebalanced Portfolio'!I58</f>
        <v>709180.96420079516</v>
      </c>
      <c r="C21" s="2">
        <f>'Non-Rebalanced Portfolio'!I58</f>
        <v>725533.29720736458</v>
      </c>
      <c r="D21" s="64">
        <f>'Panic Portfolio'!I58</f>
        <v>565476.26214327163</v>
      </c>
    </row>
    <row r="22" spans="1:4" x14ac:dyDescent="0.3">
      <c r="A22">
        <f>'Rebalanced Portfolio'!A59</f>
        <v>2007</v>
      </c>
      <c r="B22" s="2">
        <f>'Rebalanced Portfolio'!I59</f>
        <v>762924.11602985975</v>
      </c>
      <c r="C22" s="2">
        <f>'Non-Rebalanced Portfolio'!I59</f>
        <v>772841.85934956674</v>
      </c>
      <c r="D22" s="64">
        <f>'Panic Portfolio'!I59</f>
        <v>610571.2516549537</v>
      </c>
    </row>
    <row r="23" spans="1:4" x14ac:dyDescent="0.3">
      <c r="A23">
        <f>'Rebalanced Portfolio'!A60</f>
        <v>2008</v>
      </c>
      <c r="B23" s="2">
        <f>'Rebalanced Portfolio'!I60</f>
        <v>558044.21354910964</v>
      </c>
      <c r="C23" s="2">
        <f>'Non-Rebalanced Portfolio'!I60</f>
        <v>519417.57448855188</v>
      </c>
      <c r="D23" s="64">
        <f>'Panic Portfolio'!I60</f>
        <v>427186.67721459788</v>
      </c>
    </row>
    <row r="24" spans="1:4" x14ac:dyDescent="0.3">
      <c r="A24">
        <f>'Rebalanced Portfolio'!A61</f>
        <v>2009</v>
      </c>
      <c r="B24" s="2">
        <f>'Rebalanced Portfolio'!I61</f>
        <v>703569.86747001938</v>
      </c>
      <c r="C24" s="2">
        <f>'Non-Rebalanced Portfolio'!I61</f>
        <v>663607.61261138797</v>
      </c>
      <c r="D24" s="64">
        <f>'Panic Portfolio'!I61</f>
        <v>452518.84717342351</v>
      </c>
    </row>
    <row r="25" spans="1:4" x14ac:dyDescent="0.3">
      <c r="A25">
        <f>'Rebalanced Portfolio'!A62</f>
        <v>2010</v>
      </c>
      <c r="B25" s="2">
        <f>'Rebalanced Portfolio'!I62</f>
        <v>813873.13002741348</v>
      </c>
      <c r="C25" s="2">
        <f>'Non-Rebalanced Portfolio'!I62</f>
        <v>781690.58032183314</v>
      </c>
      <c r="D25" s="64">
        <f>'Panic Portfolio'!I62</f>
        <v>520378.57349555008</v>
      </c>
    </row>
    <row r="26" spans="1:4" x14ac:dyDescent="0.3">
      <c r="A26">
        <f>'Rebalanced Portfolio'!A63</f>
        <v>2011</v>
      </c>
      <c r="B26" s="2">
        <f>'Rebalanced Portfolio'!I63</f>
        <v>806125.05782955256</v>
      </c>
      <c r="C26" s="2">
        <f>'Non-Rebalanced Portfolio'!I63</f>
        <v>773893.83825346944</v>
      </c>
      <c r="D26" s="64">
        <f>'Panic Portfolio'!I63</f>
        <v>514692.58096193353</v>
      </c>
    </row>
    <row r="27" spans="1:4" x14ac:dyDescent="0.3">
      <c r="A27">
        <f>'Rebalanced Portfolio'!A64</f>
        <v>2012</v>
      </c>
      <c r="B27" s="2">
        <f>'Rebalanced Portfolio'!I64</f>
        <v>907694.47116146167</v>
      </c>
      <c r="C27" s="2">
        <f>'Non-Rebalanced Portfolio'!I64</f>
        <v>882267.90325588686</v>
      </c>
      <c r="D27" s="64">
        <f>'Panic Portfolio'!I64</f>
        <v>581045.54071168299</v>
      </c>
    </row>
    <row r="28" spans="1:4" x14ac:dyDescent="0.3">
      <c r="A28" t="e">
        <f>'Rebalanced Portfolio'!#REF!</f>
        <v>#REF!</v>
      </c>
      <c r="B28" s="2" t="e">
        <f>'Rebalanced Portfolio'!#REF!</f>
        <v>#REF!</v>
      </c>
      <c r="C28" s="2" t="e">
        <f>'Non-Rebalanced Portfolio'!#REF!</f>
        <v>#REF!</v>
      </c>
      <c r="D28" s="64" t="e">
        <f>'Panic Portfolio'!#REF!</f>
        <v>#REF!</v>
      </c>
    </row>
    <row r="29" spans="1:4" x14ac:dyDescent="0.3">
      <c r="A29" t="e">
        <f>'Rebalanced Portfolio'!#REF!</f>
        <v>#REF!</v>
      </c>
      <c r="B29" s="2" t="e">
        <f>'Rebalanced Portfolio'!#REF!</f>
        <v>#REF!</v>
      </c>
      <c r="C29" s="2" t="e">
        <f>'Non-Rebalanced Portfolio'!#REF!</f>
        <v>#REF!</v>
      </c>
      <c r="D29" s="64" t="e">
        <f>'Panic Portfolio'!#REF!</f>
        <v>#REF!</v>
      </c>
    </row>
    <row r="30" spans="1:4" x14ac:dyDescent="0.3">
      <c r="A30" t="e">
        <f>'Rebalanced Portfolio'!#REF!</f>
        <v>#REF!</v>
      </c>
      <c r="B30" s="2" t="e">
        <f>'Rebalanced Portfolio'!#REF!</f>
        <v>#REF!</v>
      </c>
      <c r="C30" s="2" t="e">
        <f>'Non-Rebalanced Portfolio'!#REF!</f>
        <v>#REF!</v>
      </c>
      <c r="D30" s="64" t="e">
        <f>'Panic Portfolio'!#REF!</f>
        <v>#REF!</v>
      </c>
    </row>
    <row r="31" spans="1:4" x14ac:dyDescent="0.3">
      <c r="A31" t="e">
        <f>'Rebalanced Portfolio'!#REF!</f>
        <v>#REF!</v>
      </c>
      <c r="B31" s="2" t="e">
        <f>'Rebalanced Portfolio'!#REF!</f>
        <v>#REF!</v>
      </c>
      <c r="C31" s="2" t="e">
        <f>'Non-Rebalanced Portfolio'!#REF!</f>
        <v>#REF!</v>
      </c>
      <c r="D31" s="64" t="e">
        <f>'Panic Portfolio'!#REF!</f>
        <v>#REF!</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election activeCell="B2" sqref="B2"/>
    </sheetView>
  </sheetViews>
  <sheetFormatPr defaultColWidth="8.88671875" defaultRowHeight="14.4" x14ac:dyDescent="0.3"/>
  <cols>
    <col min="1" max="1" width="37.109375" bestFit="1" customWidth="1"/>
    <col min="2" max="2" width="10.88671875" bestFit="1" customWidth="1"/>
  </cols>
  <sheetData>
    <row r="2" spans="1:2" x14ac:dyDescent="0.3">
      <c r="A2" t="s">
        <v>35</v>
      </c>
      <c r="B2" s="2">
        <f>Summary!B6</f>
        <v>907694.47116146167</v>
      </c>
    </row>
    <row r="3" spans="1:2" x14ac:dyDescent="0.3">
      <c r="A3" t="s">
        <v>143</v>
      </c>
      <c r="B3" s="2">
        <f>Summary!D6</f>
        <v>581045.54071168299</v>
      </c>
    </row>
  </sheetData>
  <pageMargins left="0.7" right="0.7" top="0.75" bottom="0.75" header="0.3" footer="0.3"/>
  <pageSetup orientation="portrait" r:id="rId1"/>
  <headerFoot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abSelected="1" workbookViewId="0">
      <selection activeCell="A3" sqref="A3"/>
    </sheetView>
  </sheetViews>
  <sheetFormatPr defaultColWidth="12.44140625" defaultRowHeight="14.4" x14ac:dyDescent="0.3"/>
  <cols>
    <col min="1" max="1" width="50.109375" customWidth="1"/>
    <col min="2" max="3" width="14.88671875" customWidth="1"/>
    <col min="4" max="4" width="15.88671875" customWidth="1"/>
    <col min="5" max="5" width="5.33203125" customWidth="1"/>
    <col min="6" max="8" width="0" hidden="1" customWidth="1"/>
    <col min="9" max="9" width="15.88671875" customWidth="1"/>
    <col min="10" max="11" width="0" hidden="1" customWidth="1"/>
    <col min="12" max="12" width="6.33203125" customWidth="1"/>
    <col min="14" max="15" width="12.44140625" customWidth="1"/>
    <col min="257" max="257" width="50.109375" customWidth="1"/>
    <col min="258" max="258" width="14.88671875" customWidth="1"/>
    <col min="259" max="259" width="15.88671875" customWidth="1"/>
    <col min="513" max="513" width="50.109375" customWidth="1"/>
    <col min="514" max="514" width="14.88671875" customWidth="1"/>
    <col min="515" max="515" width="15.88671875" customWidth="1"/>
    <col min="769" max="769" width="50.109375" customWidth="1"/>
    <col min="770" max="770" width="14.88671875" customWidth="1"/>
    <col min="771" max="771" width="15.88671875" customWidth="1"/>
    <col min="1025" max="1025" width="50.109375" customWidth="1"/>
    <col min="1026" max="1026" width="14.88671875" customWidth="1"/>
    <col min="1027" max="1027" width="15.88671875" customWidth="1"/>
    <col min="1281" max="1281" width="50.109375" customWidth="1"/>
    <col min="1282" max="1282" width="14.88671875" customWidth="1"/>
    <col min="1283" max="1283" width="15.88671875" customWidth="1"/>
    <col min="1537" max="1537" width="50.109375" customWidth="1"/>
    <col min="1538" max="1538" width="14.88671875" customWidth="1"/>
    <col min="1539" max="1539" width="15.88671875" customWidth="1"/>
    <col min="1793" max="1793" width="50.109375" customWidth="1"/>
    <col min="1794" max="1794" width="14.88671875" customWidth="1"/>
    <col min="1795" max="1795" width="15.88671875" customWidth="1"/>
    <col min="2049" max="2049" width="50.109375" customWidth="1"/>
    <col min="2050" max="2050" width="14.88671875" customWidth="1"/>
    <col min="2051" max="2051" width="15.88671875" customWidth="1"/>
    <col min="2305" max="2305" width="50.109375" customWidth="1"/>
    <col min="2306" max="2306" width="14.88671875" customWidth="1"/>
    <col min="2307" max="2307" width="15.88671875" customWidth="1"/>
    <col min="2561" max="2561" width="50.109375" customWidth="1"/>
    <col min="2562" max="2562" width="14.88671875" customWidth="1"/>
    <col min="2563" max="2563" width="15.88671875" customWidth="1"/>
    <col min="2817" max="2817" width="50.109375" customWidth="1"/>
    <col min="2818" max="2818" width="14.88671875" customWidth="1"/>
    <col min="2819" max="2819" width="15.88671875" customWidth="1"/>
    <col min="3073" max="3073" width="50.109375" customWidth="1"/>
    <col min="3074" max="3074" width="14.88671875" customWidth="1"/>
    <col min="3075" max="3075" width="15.88671875" customWidth="1"/>
    <col min="3329" max="3329" width="50.109375" customWidth="1"/>
    <col min="3330" max="3330" width="14.88671875" customWidth="1"/>
    <col min="3331" max="3331" width="15.88671875" customWidth="1"/>
    <col min="3585" max="3585" width="50.109375" customWidth="1"/>
    <col min="3586" max="3586" width="14.88671875" customWidth="1"/>
    <col min="3587" max="3587" width="15.88671875" customWidth="1"/>
    <col min="3841" max="3841" width="50.109375" customWidth="1"/>
    <col min="3842" max="3842" width="14.88671875" customWidth="1"/>
    <col min="3843" max="3843" width="15.88671875" customWidth="1"/>
    <col min="4097" max="4097" width="50.109375" customWidth="1"/>
    <col min="4098" max="4098" width="14.88671875" customWidth="1"/>
    <col min="4099" max="4099" width="15.88671875" customWidth="1"/>
    <col min="4353" max="4353" width="50.109375" customWidth="1"/>
    <col min="4354" max="4354" width="14.88671875" customWidth="1"/>
    <col min="4355" max="4355" width="15.88671875" customWidth="1"/>
    <col min="4609" max="4609" width="50.109375" customWidth="1"/>
    <col min="4610" max="4610" width="14.88671875" customWidth="1"/>
    <col min="4611" max="4611" width="15.88671875" customWidth="1"/>
    <col min="4865" max="4865" width="50.109375" customWidth="1"/>
    <col min="4866" max="4866" width="14.88671875" customWidth="1"/>
    <col min="4867" max="4867" width="15.88671875" customWidth="1"/>
    <col min="5121" max="5121" width="50.109375" customWidth="1"/>
    <col min="5122" max="5122" width="14.88671875" customWidth="1"/>
    <col min="5123" max="5123" width="15.88671875" customWidth="1"/>
    <col min="5377" max="5377" width="50.109375" customWidth="1"/>
    <col min="5378" max="5378" width="14.88671875" customWidth="1"/>
    <col min="5379" max="5379" width="15.88671875" customWidth="1"/>
    <col min="5633" max="5633" width="50.109375" customWidth="1"/>
    <col min="5634" max="5634" width="14.88671875" customWidth="1"/>
    <col min="5635" max="5635" width="15.88671875" customWidth="1"/>
    <col min="5889" max="5889" width="50.109375" customWidth="1"/>
    <col min="5890" max="5890" width="14.88671875" customWidth="1"/>
    <col min="5891" max="5891" width="15.88671875" customWidth="1"/>
    <col min="6145" max="6145" width="50.109375" customWidth="1"/>
    <col min="6146" max="6146" width="14.88671875" customWidth="1"/>
    <col min="6147" max="6147" width="15.88671875" customWidth="1"/>
    <col min="6401" max="6401" width="50.109375" customWidth="1"/>
    <col min="6402" max="6402" width="14.88671875" customWidth="1"/>
    <col min="6403" max="6403" width="15.88671875" customWidth="1"/>
    <col min="6657" max="6657" width="50.109375" customWidth="1"/>
    <col min="6658" max="6658" width="14.88671875" customWidth="1"/>
    <col min="6659" max="6659" width="15.88671875" customWidth="1"/>
    <col min="6913" max="6913" width="50.109375" customWidth="1"/>
    <col min="6914" max="6914" width="14.88671875" customWidth="1"/>
    <col min="6915" max="6915" width="15.88671875" customWidth="1"/>
    <col min="7169" max="7169" width="50.109375" customWidth="1"/>
    <col min="7170" max="7170" width="14.88671875" customWidth="1"/>
    <col min="7171" max="7171" width="15.88671875" customWidth="1"/>
    <col min="7425" max="7425" width="50.109375" customWidth="1"/>
    <col min="7426" max="7426" width="14.88671875" customWidth="1"/>
    <col min="7427" max="7427" width="15.88671875" customWidth="1"/>
    <col min="7681" max="7681" width="50.109375" customWidth="1"/>
    <col min="7682" max="7682" width="14.88671875" customWidth="1"/>
    <col min="7683" max="7683" width="15.88671875" customWidth="1"/>
    <col min="7937" max="7937" width="50.109375" customWidth="1"/>
    <col min="7938" max="7938" width="14.88671875" customWidth="1"/>
    <col min="7939" max="7939" width="15.88671875" customWidth="1"/>
    <col min="8193" max="8193" width="50.109375" customWidth="1"/>
    <col min="8194" max="8194" width="14.88671875" customWidth="1"/>
    <col min="8195" max="8195" width="15.88671875" customWidth="1"/>
    <col min="8449" max="8449" width="50.109375" customWidth="1"/>
    <col min="8450" max="8450" width="14.88671875" customWidth="1"/>
    <col min="8451" max="8451" width="15.88671875" customWidth="1"/>
    <col min="8705" max="8705" width="50.109375" customWidth="1"/>
    <col min="8706" max="8706" width="14.88671875" customWidth="1"/>
    <col min="8707" max="8707" width="15.88671875" customWidth="1"/>
    <col min="8961" max="8961" width="50.109375" customWidth="1"/>
    <col min="8962" max="8962" width="14.88671875" customWidth="1"/>
    <col min="8963" max="8963" width="15.88671875" customWidth="1"/>
    <col min="9217" max="9217" width="50.109375" customWidth="1"/>
    <col min="9218" max="9218" width="14.88671875" customWidth="1"/>
    <col min="9219" max="9219" width="15.88671875" customWidth="1"/>
    <col min="9473" max="9473" width="50.109375" customWidth="1"/>
    <col min="9474" max="9474" width="14.88671875" customWidth="1"/>
    <col min="9475" max="9475" width="15.88671875" customWidth="1"/>
    <col min="9729" max="9729" width="50.109375" customWidth="1"/>
    <col min="9730" max="9730" width="14.88671875" customWidth="1"/>
    <col min="9731" max="9731" width="15.88671875" customWidth="1"/>
    <col min="9985" max="9985" width="50.109375" customWidth="1"/>
    <col min="9986" max="9986" width="14.88671875" customWidth="1"/>
    <col min="9987" max="9987" width="15.88671875" customWidth="1"/>
    <col min="10241" max="10241" width="50.109375" customWidth="1"/>
    <col min="10242" max="10242" width="14.88671875" customWidth="1"/>
    <col min="10243" max="10243" width="15.88671875" customWidth="1"/>
    <col min="10497" max="10497" width="50.109375" customWidth="1"/>
    <col min="10498" max="10498" width="14.88671875" customWidth="1"/>
    <col min="10499" max="10499" width="15.88671875" customWidth="1"/>
    <col min="10753" max="10753" width="50.109375" customWidth="1"/>
    <col min="10754" max="10754" width="14.88671875" customWidth="1"/>
    <col min="10755" max="10755" width="15.88671875" customWidth="1"/>
    <col min="11009" max="11009" width="50.109375" customWidth="1"/>
    <col min="11010" max="11010" width="14.88671875" customWidth="1"/>
    <col min="11011" max="11011" width="15.88671875" customWidth="1"/>
    <col min="11265" max="11265" width="50.109375" customWidth="1"/>
    <col min="11266" max="11266" width="14.88671875" customWidth="1"/>
    <col min="11267" max="11267" width="15.88671875" customWidth="1"/>
    <col min="11521" max="11521" width="50.109375" customWidth="1"/>
    <col min="11522" max="11522" width="14.88671875" customWidth="1"/>
    <col min="11523" max="11523" width="15.88671875" customWidth="1"/>
    <col min="11777" max="11777" width="50.109375" customWidth="1"/>
    <col min="11778" max="11778" width="14.88671875" customWidth="1"/>
    <col min="11779" max="11779" width="15.88671875" customWidth="1"/>
    <col min="12033" max="12033" width="50.109375" customWidth="1"/>
    <col min="12034" max="12034" width="14.88671875" customWidth="1"/>
    <col min="12035" max="12035" width="15.88671875" customWidth="1"/>
    <col min="12289" max="12289" width="50.109375" customWidth="1"/>
    <col min="12290" max="12290" width="14.88671875" customWidth="1"/>
    <col min="12291" max="12291" width="15.88671875" customWidth="1"/>
    <col min="12545" max="12545" width="50.109375" customWidth="1"/>
    <col min="12546" max="12546" width="14.88671875" customWidth="1"/>
    <col min="12547" max="12547" width="15.88671875" customWidth="1"/>
    <col min="12801" max="12801" width="50.109375" customWidth="1"/>
    <col min="12802" max="12802" width="14.88671875" customWidth="1"/>
    <col min="12803" max="12803" width="15.88671875" customWidth="1"/>
    <col min="13057" max="13057" width="50.109375" customWidth="1"/>
    <col min="13058" max="13058" width="14.88671875" customWidth="1"/>
    <col min="13059" max="13059" width="15.88671875" customWidth="1"/>
    <col min="13313" max="13313" width="50.109375" customWidth="1"/>
    <col min="13314" max="13314" width="14.88671875" customWidth="1"/>
    <col min="13315" max="13315" width="15.88671875" customWidth="1"/>
    <col min="13569" max="13569" width="50.109375" customWidth="1"/>
    <col min="13570" max="13570" width="14.88671875" customWidth="1"/>
    <col min="13571" max="13571" width="15.88671875" customWidth="1"/>
    <col min="13825" max="13825" width="50.109375" customWidth="1"/>
    <col min="13826" max="13826" width="14.88671875" customWidth="1"/>
    <col min="13827" max="13827" width="15.88671875" customWidth="1"/>
    <col min="14081" max="14081" width="50.109375" customWidth="1"/>
    <col min="14082" max="14082" width="14.88671875" customWidth="1"/>
    <col min="14083" max="14083" width="15.88671875" customWidth="1"/>
    <col min="14337" max="14337" width="50.109375" customWidth="1"/>
    <col min="14338" max="14338" width="14.88671875" customWidth="1"/>
    <col min="14339" max="14339" width="15.88671875" customWidth="1"/>
    <col min="14593" max="14593" width="50.109375" customWidth="1"/>
    <col min="14594" max="14594" width="14.88671875" customWidth="1"/>
    <col min="14595" max="14595" width="15.88671875" customWidth="1"/>
    <col min="14849" max="14849" width="50.109375" customWidth="1"/>
    <col min="14850" max="14850" width="14.88671875" customWidth="1"/>
    <col min="14851" max="14851" width="15.88671875" customWidth="1"/>
    <col min="15105" max="15105" width="50.109375" customWidth="1"/>
    <col min="15106" max="15106" width="14.88671875" customWidth="1"/>
    <col min="15107" max="15107" width="15.88671875" customWidth="1"/>
    <col min="15361" max="15361" width="50.109375" customWidth="1"/>
    <col min="15362" max="15362" width="14.88671875" customWidth="1"/>
    <col min="15363" max="15363" width="15.88671875" customWidth="1"/>
    <col min="15617" max="15617" width="50.109375" customWidth="1"/>
    <col min="15618" max="15618" width="14.88671875" customWidth="1"/>
    <col min="15619" max="15619" width="15.88671875" customWidth="1"/>
    <col min="15873" max="15873" width="50.109375" customWidth="1"/>
    <col min="15874" max="15874" width="14.88671875" customWidth="1"/>
    <col min="15875" max="15875" width="15.88671875" customWidth="1"/>
    <col min="16129" max="16129" width="50.109375" customWidth="1"/>
    <col min="16130" max="16130" width="14.88671875" customWidth="1"/>
    <col min="16131" max="16131" width="15.88671875" customWidth="1"/>
  </cols>
  <sheetData>
    <row r="1" spans="1:15" x14ac:dyDescent="0.3">
      <c r="A1" s="20" t="s">
        <v>116</v>
      </c>
    </row>
    <row r="2" spans="1:15" x14ac:dyDescent="0.3">
      <c r="A2" s="20"/>
      <c r="C2" s="79"/>
    </row>
    <row r="3" spans="1:15" x14ac:dyDescent="0.3">
      <c r="A3" s="65" t="s">
        <v>178</v>
      </c>
      <c r="C3" s="79"/>
    </row>
    <row r="5" spans="1:15" ht="43.2" x14ac:dyDescent="0.3">
      <c r="A5" t="s">
        <v>34</v>
      </c>
      <c r="B5" s="41" t="s">
        <v>35</v>
      </c>
      <c r="C5" s="41" t="s">
        <v>128</v>
      </c>
      <c r="D5" s="41" t="s">
        <v>115</v>
      </c>
      <c r="F5" s="41" t="s">
        <v>109</v>
      </c>
      <c r="G5" s="41" t="s">
        <v>110</v>
      </c>
      <c r="H5" s="41" t="s">
        <v>111</v>
      </c>
      <c r="I5" s="41" t="s">
        <v>155</v>
      </c>
      <c r="J5" s="72" t="s">
        <v>109</v>
      </c>
      <c r="K5" s="72" t="s">
        <v>110</v>
      </c>
      <c r="L5" s="76"/>
      <c r="M5" t="s">
        <v>154</v>
      </c>
    </row>
    <row r="6" spans="1:15" x14ac:dyDescent="0.3">
      <c r="A6" s="9" t="s">
        <v>79</v>
      </c>
      <c r="B6" s="67">
        <f>'Rebalanced Portfolio'!I65</f>
        <v>907694.47116146167</v>
      </c>
      <c r="C6" s="67">
        <f>'Non-Rebalanced Portfolio'!I65</f>
        <v>882267.90325588686</v>
      </c>
      <c r="D6" s="67">
        <f>'Panic Portfolio'!I65</f>
        <v>581045.54071168299</v>
      </c>
      <c r="E6" s="42"/>
      <c r="F6" s="6">
        <f>(B6-D6)/D6</f>
        <v>0.56217440383362849</v>
      </c>
      <c r="G6" s="6">
        <f>(C6-D6)/D6</f>
        <v>0.51841437794231615</v>
      </c>
      <c r="H6" s="6">
        <f>(B6-C6)/C6</f>
        <v>2.8819554481968112E-2</v>
      </c>
      <c r="I6" s="67">
        <f>'Annual Rebalance Portfolio'!I65</f>
        <v>714370.3266241434</v>
      </c>
      <c r="J6" s="40">
        <f>B6-D6</f>
        <v>326648.93044977868</v>
      </c>
      <c r="K6" s="40">
        <f>C6-D6</f>
        <v>301222.36254420388</v>
      </c>
      <c r="L6" s="63"/>
    </row>
    <row r="7" spans="1:15" x14ac:dyDescent="0.3">
      <c r="A7" s="11" t="s">
        <v>36</v>
      </c>
      <c r="B7" s="70">
        <f>'Rebalanced Portfolio'!I66</f>
        <v>8.0769447116146171</v>
      </c>
      <c r="C7" s="70">
        <f>'Non-Rebalanced Portfolio'!I66</f>
        <v>7.8226790325588684</v>
      </c>
      <c r="D7" s="70">
        <f>'Panic Portfolio'!I66</f>
        <v>4.8104554071168302</v>
      </c>
      <c r="F7" s="6">
        <f>(B7-D7)/D7</f>
        <v>0.67903951456761824</v>
      </c>
      <c r="G7" s="6">
        <f>(C7-D7)/D7</f>
        <v>0.62618263147925723</v>
      </c>
      <c r="H7" s="6">
        <f t="shared" ref="H7:H11" si="0">(B7-C7)/C7</f>
        <v>3.250365737843345E-2</v>
      </c>
      <c r="I7" s="70">
        <f>'Annual Rebalance Portfolio'!I66</f>
        <v>6.1437032662414337</v>
      </c>
    </row>
    <row r="8" spans="1:15" x14ac:dyDescent="0.3">
      <c r="A8" s="1" t="s">
        <v>81</v>
      </c>
      <c r="B8" s="70">
        <f>'Rebalanced Portfolio'!I67</f>
        <v>0.12661046712460217</v>
      </c>
      <c r="C8" s="70">
        <f>'Non-Rebalanced Portfolio'!I67</f>
        <v>0.14119460257545302</v>
      </c>
      <c r="D8" s="70">
        <f>'Panic Portfolio'!I67</f>
        <v>0.12555297723516093</v>
      </c>
      <c r="F8" s="6">
        <f>(B8-D8)/D8</f>
        <v>8.4226588068919903E-3</v>
      </c>
      <c r="G8" s="6">
        <f>(C8-D8)/D8</f>
        <v>0.12458187519516406</v>
      </c>
      <c r="H8" s="6">
        <f t="shared" si="0"/>
        <v>-0.10329102660321052</v>
      </c>
      <c r="I8" s="70">
        <f>'Annual Rebalance Portfolio'!I67</f>
        <v>0.1316342217094057</v>
      </c>
      <c r="M8" t="s">
        <v>146</v>
      </c>
      <c r="O8" s="6">
        <f>(B8-C8)/C8</f>
        <v>-0.10329102660321052</v>
      </c>
    </row>
    <row r="9" spans="1:15" x14ac:dyDescent="0.3">
      <c r="A9" s="1" t="s">
        <v>37</v>
      </c>
      <c r="B9" s="70">
        <f>'Rebalanced Portfolio'!I68</f>
        <v>9.2238768636636159E-2</v>
      </c>
      <c r="C9" s="70">
        <f>'Non-Rebalanced Portfolio'!I68</f>
        <v>9.0998162662071724E-2</v>
      </c>
      <c r="D9" s="70">
        <f>'Panic Portfolio'!I68</f>
        <v>7.292263347633865E-2</v>
      </c>
      <c r="F9" s="6">
        <f>(B9-D9)/D9</f>
        <v>0.26488532077719129</v>
      </c>
      <c r="G9" s="6">
        <f>(C9-D9)/D9</f>
        <v>0.24787268813595545</v>
      </c>
      <c r="H9" s="6">
        <f t="shared" si="0"/>
        <v>1.3633307951189246E-2</v>
      </c>
      <c r="I9" s="70">
        <f>'Annual Rebalance Portfolio'!I68</f>
        <v>8.1824807916562214E-2</v>
      </c>
      <c r="M9" t="s">
        <v>147</v>
      </c>
      <c r="O9" s="6">
        <f>B9-C9</f>
        <v>1.2406059745644349E-3</v>
      </c>
    </row>
    <row r="10" spans="1:15" x14ac:dyDescent="0.3">
      <c r="A10" s="1" t="s">
        <v>83</v>
      </c>
      <c r="B10" s="68">
        <f>'Rebalanced Portfolio'!I69</f>
        <v>-204879.90248075011</v>
      </c>
      <c r="C10" s="68">
        <f>'Non-Rebalanced Portfolio'!I69</f>
        <v>-253424.28486101486</v>
      </c>
      <c r="D10" s="69">
        <f>'Panic Portfolio'!I69</f>
        <v>-183384.57444035582</v>
      </c>
      <c r="F10" s="2">
        <f>B10-D10</f>
        <v>-21495.328040394292</v>
      </c>
      <c r="G10" s="2">
        <f>C10-D10</f>
        <v>-70039.710420659045</v>
      </c>
      <c r="H10" s="2">
        <f>B10-C10</f>
        <v>48544.382380264753</v>
      </c>
      <c r="I10" s="69">
        <f>'Annual Rebalance Portfolio'!I69</f>
        <v>-160241.47600777552</v>
      </c>
    </row>
    <row r="11" spans="1:15" x14ac:dyDescent="0.3">
      <c r="A11" s="1" t="s">
        <v>38</v>
      </c>
      <c r="B11" s="6">
        <f>'Rebalanced Portfolio'!I70</f>
        <v>-0.26854558425405889</v>
      </c>
      <c r="C11" s="6">
        <f>'Non-Rebalanced Portfolio'!I70</f>
        <v>-0.32791221359865247</v>
      </c>
      <c r="D11" s="12">
        <f>'Panic Portfolio'!I70</f>
        <v>-0.30034917946642892</v>
      </c>
      <c r="F11" s="6">
        <f>(B11-D11)/D11</f>
        <v>-0.10588873679917886</v>
      </c>
      <c r="G11" s="6">
        <f>(C11-D11)/D11</f>
        <v>9.1769966480978418E-2</v>
      </c>
      <c r="H11" s="6">
        <f t="shared" si="0"/>
        <v>-0.18104427612829102</v>
      </c>
      <c r="I11" s="12">
        <f>'Annual Rebalance Portfolio'!I70</f>
        <v>-0.26680999999999994</v>
      </c>
    </row>
    <row r="12" spans="1:15" x14ac:dyDescent="0.3">
      <c r="A12" s="1" t="s">
        <v>106</v>
      </c>
      <c r="B12" s="6">
        <f>'Rebalanced Portfolio'!I74</f>
        <v>0.76811354552095745</v>
      </c>
      <c r="C12" s="6">
        <f>'Non-Rebalanced Portfolio'!I74</f>
        <v>0.81453754468031458</v>
      </c>
      <c r="D12" s="12">
        <f>'Panic Portfolio'!I74</f>
        <v>0.72237295210268182</v>
      </c>
      <c r="I12" s="12">
        <f>SUM('Annual Rebalance Portfolio'!P64:U64)</f>
        <v>0.72369015056961516</v>
      </c>
    </row>
    <row r="13" spans="1:15" x14ac:dyDescent="0.3">
      <c r="A13" s="1" t="s">
        <v>107</v>
      </c>
      <c r="B13" s="6">
        <f>'Rebalanced Portfolio'!I75</f>
        <v>0.23188645447904255</v>
      </c>
      <c r="C13" s="6">
        <f>'Non-Rebalanced Portfolio'!I75</f>
        <v>0.18546245531968539</v>
      </c>
      <c r="D13" s="12">
        <f>'Panic Portfolio'!I75</f>
        <v>0.27762704789731818</v>
      </c>
      <c r="I13" s="12">
        <f>'Annual Rebalance Portfolio'!V64</f>
        <v>0.27630984943038478</v>
      </c>
    </row>
    <row r="14" spans="1:15" hidden="1" x14ac:dyDescent="0.3">
      <c r="A14" s="3" t="s">
        <v>108</v>
      </c>
      <c r="B14" s="58">
        <f>B12+B13</f>
        <v>1</v>
      </c>
      <c r="C14" s="58">
        <f>C12+C13</f>
        <v>1</v>
      </c>
      <c r="D14" s="58">
        <f>D12+D13</f>
        <v>1</v>
      </c>
      <c r="I14" s="58">
        <f>I12+I13</f>
        <v>1</v>
      </c>
    </row>
    <row r="15" spans="1:15" x14ac:dyDescent="0.3">
      <c r="A15" s="1"/>
      <c r="B15" s="6"/>
      <c r="C15" s="6"/>
      <c r="F15" s="41"/>
      <c r="G15" s="41"/>
      <c r="H15" s="41"/>
    </row>
    <row r="16" spans="1:15" x14ac:dyDescent="0.3">
      <c r="A16" s="1"/>
      <c r="B16" s="6"/>
      <c r="C16" s="6"/>
      <c r="F16" s="6"/>
      <c r="G16" s="6"/>
      <c r="H16" s="6"/>
    </row>
    <row r="17" spans="1:15" x14ac:dyDescent="0.3">
      <c r="B17" s="6"/>
      <c r="C17" s="6"/>
      <c r="F17" s="6"/>
      <c r="G17" s="6"/>
      <c r="H17" s="6"/>
    </row>
    <row r="18" spans="1:15" x14ac:dyDescent="0.3">
      <c r="A18" s="65" t="s">
        <v>177</v>
      </c>
      <c r="F18" s="6"/>
      <c r="G18" s="6"/>
      <c r="H18" s="6"/>
    </row>
    <row r="19" spans="1:15" x14ac:dyDescent="0.3">
      <c r="F19" s="6"/>
      <c r="G19" s="6"/>
      <c r="H19" s="6"/>
    </row>
    <row r="20" spans="1:15" ht="43.2" x14ac:dyDescent="0.3">
      <c r="A20" t="s">
        <v>34</v>
      </c>
      <c r="B20" s="41" t="s">
        <v>35</v>
      </c>
      <c r="C20" s="41" t="s">
        <v>128</v>
      </c>
      <c r="D20" s="41" t="s">
        <v>115</v>
      </c>
      <c r="F20" s="41" t="s">
        <v>109</v>
      </c>
      <c r="G20" s="41" t="s">
        <v>110</v>
      </c>
      <c r="H20" s="41" t="s">
        <v>109</v>
      </c>
      <c r="I20" s="41" t="str">
        <f>I5</f>
        <v>Rebalancing Annually</v>
      </c>
      <c r="J20" s="72" t="s">
        <v>109</v>
      </c>
      <c r="K20" s="72" t="s">
        <v>110</v>
      </c>
      <c r="L20" s="76"/>
      <c r="M20" t="s">
        <v>154</v>
      </c>
    </row>
    <row r="21" spans="1:15" x14ac:dyDescent="0.3">
      <c r="A21" s="9" t="s">
        <v>79</v>
      </c>
      <c r="B21" s="67">
        <f>'4.5% Withdrawals-Annual Rebal'!I65</f>
        <v>458800.44708572008</v>
      </c>
      <c r="C21" s="67">
        <f>'4.5% Withdrawals-No Rebalancing'!I65</f>
        <v>415927.83306762279</v>
      </c>
      <c r="D21" s="67">
        <f>'4% Withdrawals-Panic'!I70</f>
        <v>253844.95084607217</v>
      </c>
      <c r="E21" s="77"/>
      <c r="F21" s="6">
        <f>(B21-D21)/D21</f>
        <v>0.80740426609442351</v>
      </c>
      <c r="G21" s="6">
        <f>(C21-D21)/D21</f>
        <v>0.63851134986661717</v>
      </c>
      <c r="H21" s="6">
        <f>(B21-C21)/C21</f>
        <v>0.10307704993410943</v>
      </c>
      <c r="I21" s="67">
        <f>'4% Withdrawals-Annual Rebalance'!I70</f>
        <v>414759.91340304224</v>
      </c>
      <c r="J21" s="40">
        <f>B21-D21</f>
        <v>204955.49623964791</v>
      </c>
      <c r="K21" s="40">
        <f>C21-D21</f>
        <v>162082.88222155062</v>
      </c>
      <c r="L21" s="63"/>
    </row>
    <row r="22" spans="1:15" x14ac:dyDescent="0.3">
      <c r="A22" s="11" t="s">
        <v>36</v>
      </c>
      <c r="B22" s="70">
        <f>'4.5% Withdrawals-Annual Rebal'!I66</f>
        <v>3.5880044708572001</v>
      </c>
      <c r="C22" s="70">
        <f>'4.5% Withdrawals-No Rebalancing'!I66</f>
        <v>3.1592783306762278</v>
      </c>
      <c r="D22" s="70">
        <f>'4% Withdrawals-Panic'!I71</f>
        <v>1.5384495084607217</v>
      </c>
      <c r="E22" s="77"/>
      <c r="F22" s="6">
        <f>(B22-D22)/D22</f>
        <v>1.3322211428616451</v>
      </c>
      <c r="G22" s="6">
        <f>(C22-D22)/D22</f>
        <v>1.0535469726511908</v>
      </c>
      <c r="H22" s="6">
        <f t="shared" ref="H22:H26" si="1">(B22-C22)/C22</f>
        <v>0.13570382071693116</v>
      </c>
      <c r="I22" s="70">
        <f>'4% Withdrawals-Annual Rebalance'!I71</f>
        <v>3.1475991340304224</v>
      </c>
    </row>
    <row r="23" spans="1:15" x14ac:dyDescent="0.3">
      <c r="A23" s="1" t="s">
        <v>81</v>
      </c>
      <c r="B23" s="70">
        <f>'4.5% Withdrawals-Annual Rebal'!I67</f>
        <v>0.12330872297635617</v>
      </c>
      <c r="C23" s="70">
        <f>'4.5% Withdrawals-No Rebalancing'!I67</f>
        <v>0.13748369461500501</v>
      </c>
      <c r="D23" s="70">
        <f>'4% Withdrawals-Panic'!I72</f>
        <v>0.11649076016827854</v>
      </c>
      <c r="E23" s="77"/>
      <c r="F23" s="6">
        <f>(B23-D23)/D23</f>
        <v>5.8527927865082478E-2</v>
      </c>
      <c r="G23" s="6">
        <f>(C23-D23)/D23</f>
        <v>0.18021115508561189</v>
      </c>
      <c r="H23" s="6">
        <f t="shared" si="1"/>
        <v>-0.10310292924803155</v>
      </c>
      <c r="I23" s="70">
        <f>'4% Withdrawals-Annual Rebalance'!I72</f>
        <v>0.11728652833900044</v>
      </c>
      <c r="M23" t="s">
        <v>146</v>
      </c>
      <c r="O23" s="6">
        <f>(B23-C23)/C23</f>
        <v>-0.10310292924803155</v>
      </c>
    </row>
    <row r="24" spans="1:15" x14ac:dyDescent="0.3">
      <c r="A24" s="1" t="s">
        <v>37</v>
      </c>
      <c r="B24" s="70">
        <f>'4.5% Withdrawals-Annual Rebal'!I68</f>
        <v>6.2832811316800186E-2</v>
      </c>
      <c r="C24" s="70">
        <f>'4.5% Withdrawals-No Rebalancing'!I68</f>
        <v>5.8670275163632768E-2</v>
      </c>
      <c r="D24" s="70">
        <f>'4% Withdrawals-Panic'!I73</f>
        <v>3.1538917820378876E-2</v>
      </c>
      <c r="E24" s="77"/>
      <c r="F24" s="6">
        <f>(B24-D24)/D24</f>
        <v>0.99223104846675358</v>
      </c>
      <c r="G24" s="6">
        <f>(C24-D24)/D24</f>
        <v>0.86025010426080517</v>
      </c>
      <c r="H24" s="6">
        <f t="shared" si="1"/>
        <v>7.0947956892276495E-2</v>
      </c>
      <c r="I24" s="70">
        <f>'4% Withdrawals-Annual Rebalance'!I73</f>
        <v>4.8559853727262459E-2</v>
      </c>
      <c r="M24" t="s">
        <v>147</v>
      </c>
      <c r="O24" s="6">
        <f>B24-C24</f>
        <v>4.1625361531674177E-3</v>
      </c>
    </row>
    <row r="25" spans="1:15" x14ac:dyDescent="0.3">
      <c r="A25" s="1" t="s">
        <v>83</v>
      </c>
      <c r="B25" s="68">
        <f>'4.5% Withdrawals-Annual Rebal'!I69</f>
        <v>-122573.45690925111</v>
      </c>
      <c r="C25" s="68">
        <f>'4.5% Withdrawals-No Rebalancing'!I69</f>
        <v>-142953.26559580141</v>
      </c>
      <c r="D25" s="69">
        <f>'4% Withdrawals-Panic'!I74</f>
        <v>-116982.23448932107</v>
      </c>
      <c r="E25" s="77"/>
      <c r="F25" s="68">
        <f>B25-D25</f>
        <v>-5591.2224199300399</v>
      </c>
      <c r="G25" s="68">
        <f>C25-D25</f>
        <v>-25971.031106480339</v>
      </c>
      <c r="H25" s="68">
        <f>B25-C25</f>
        <v>20379.808686550299</v>
      </c>
      <c r="I25" s="69">
        <f>'4% Withdrawals-Annual Rebalance'!I74</f>
        <v>-122573.45690925111</v>
      </c>
    </row>
    <row r="26" spans="1:15" x14ac:dyDescent="0.3">
      <c r="A26" s="1" t="s">
        <v>38</v>
      </c>
      <c r="B26" s="6">
        <f>'4.5% Withdrawals-Annual Rebal'!I70</f>
        <v>-0.28032278915833275</v>
      </c>
      <c r="C26" s="70">
        <f>'4.5% Withdrawals-No Rebalancing'!I70</f>
        <v>-0.34245645846781742</v>
      </c>
      <c r="D26" s="70">
        <f>'4% Withdrawals-Panic'!I75</f>
        <v>-0.31402566247390701</v>
      </c>
      <c r="E26" s="77"/>
      <c r="F26" s="6">
        <f>(B26-D26)/D26</f>
        <v>-0.10732522001565618</v>
      </c>
      <c r="G26" s="6">
        <f>(C26-D26)/D26</f>
        <v>9.0536536950297106E-2</v>
      </c>
      <c r="H26" s="6">
        <f t="shared" si="1"/>
        <v>-0.18143523876721898</v>
      </c>
      <c r="I26" s="70">
        <f>'4% Withdrawals-Annual Rebalance'!I75</f>
        <v>-0.28032278915833275</v>
      </c>
    </row>
    <row r="27" spans="1:15" x14ac:dyDescent="0.3">
      <c r="A27" s="1" t="s">
        <v>43</v>
      </c>
      <c r="B27" s="68">
        <f>'4.5% Withdrawals-Rebalanced'!I71</f>
        <v>188684.53122516305</v>
      </c>
      <c r="C27" s="68">
        <f>'4.5% Withdrawals-No Rebalancing'!I71</f>
        <v>188684.53122516305</v>
      </c>
      <c r="D27" s="69">
        <f>'4% Withdrawals-Panic'!I76</f>
        <v>211760.11699393415</v>
      </c>
      <c r="E27" s="77"/>
      <c r="F27" s="68">
        <f>B27-D27</f>
        <v>-23075.585768771096</v>
      </c>
      <c r="G27" s="68">
        <f>C27-D27</f>
        <v>-23075.585768771096</v>
      </c>
      <c r="H27" s="68">
        <f>B27-C27</f>
        <v>0</v>
      </c>
      <c r="I27" s="69">
        <f>'4% Withdrawals-Annual Rebalance'!I76</f>
        <v>211760.11699393415</v>
      </c>
    </row>
    <row r="28" spans="1:15" x14ac:dyDescent="0.3">
      <c r="A28" t="str">
        <f>A12</f>
        <v>Ending Equity Allocation</v>
      </c>
      <c r="B28" s="6">
        <f>'4.5% Withdrawals-Rebalanced'!I76</f>
        <v>0.6933210169857531</v>
      </c>
      <c r="C28" s="6">
        <f>'4.5% Withdrawals-No Rebalancing'!I72</f>
        <v>0</v>
      </c>
      <c r="D28" s="12">
        <f>SUM('4% Withdrawals-Panic'!AH69:AM69)</f>
        <v>0.69879310103380388</v>
      </c>
      <c r="E28" s="77"/>
      <c r="F28" s="78"/>
      <c r="G28" s="6"/>
      <c r="H28" s="78"/>
      <c r="I28" s="70">
        <f>SUM('4% Withdrawals-Annual Rebalance'!AH69:AM69)</f>
        <v>0.69787633605565524</v>
      </c>
    </row>
    <row r="29" spans="1:15" x14ac:dyDescent="0.3">
      <c r="A29" t="str">
        <f t="shared" ref="A29:A30" si="2">A13</f>
        <v>Ending Fixed-Income Allocation</v>
      </c>
      <c r="B29" s="6">
        <f>'4.5% Withdrawals-Rebalanced'!I77</f>
        <v>0.30667898301424684</v>
      </c>
      <c r="C29" s="6">
        <f>'4.5% Withdrawals-No Rebalancing'!I73</f>
        <v>0</v>
      </c>
      <c r="D29" s="12">
        <f>'4% Withdrawals-Panic'!AN69</f>
        <v>0.30120689896619612</v>
      </c>
      <c r="E29" s="77"/>
      <c r="F29" s="77"/>
      <c r="G29" s="77"/>
      <c r="H29" s="77"/>
      <c r="I29" s="12">
        <f>'4% Withdrawals-Annual Rebalance'!AN69</f>
        <v>0.30212366394434459</v>
      </c>
    </row>
    <row r="30" spans="1:15" hidden="1" x14ac:dyDescent="0.3">
      <c r="A30" s="3" t="str">
        <f t="shared" si="2"/>
        <v>Allocation Check</v>
      </c>
      <c r="B30" s="66">
        <f>SUM(B28:B29)</f>
        <v>1</v>
      </c>
      <c r="C30" s="66">
        <f>SUM(C28:C29)</f>
        <v>0</v>
      </c>
      <c r="D30" s="66">
        <f>SUM(D28:D29)</f>
        <v>1</v>
      </c>
      <c r="I30" s="66">
        <f>SUM(I28:I29)</f>
        <v>0.99999999999999978</v>
      </c>
    </row>
    <row r="34" spans="5:5" x14ac:dyDescent="0.3">
      <c r="E34" s="20"/>
    </row>
  </sheetData>
  <phoneticPr fontId="11" type="noConversion"/>
  <pageMargins left="0.45" right="0.45" top="0.5" bottom="0.5" header="0.3" footer="0.3"/>
  <pageSetup orientation="landscape" horizontalDpi="4294967293" verticalDpi="4294967293"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
  <sheetViews>
    <sheetView topLeftCell="A59" workbookViewId="0">
      <selection activeCell="G70" sqref="G70"/>
    </sheetView>
  </sheetViews>
  <sheetFormatPr defaultColWidth="8.88671875" defaultRowHeight="14.4" x14ac:dyDescent="0.3"/>
  <cols>
    <col min="1" max="1" width="25.44140625" customWidth="1"/>
    <col min="2" max="4" width="9.33203125" bestFit="1" customWidth="1"/>
    <col min="5" max="5" width="9.44140625" bestFit="1" customWidth="1"/>
    <col min="7" max="7" width="9.88671875" bestFit="1" customWidth="1"/>
    <col min="8" max="8" width="9.33203125" bestFit="1" customWidth="1"/>
    <col min="9" max="9" width="11.6640625" customWidth="1"/>
    <col min="10" max="10" width="10" bestFit="1" customWidth="1"/>
  </cols>
  <sheetData>
    <row r="1" spans="1:9" x14ac:dyDescent="0.3">
      <c r="A1" s="20" t="s">
        <v>50</v>
      </c>
    </row>
    <row r="2" spans="1:9" x14ac:dyDescent="0.3">
      <c r="A2" s="14"/>
      <c r="B2" s="14" t="s">
        <v>51</v>
      </c>
      <c r="C2" s="14" t="s">
        <v>52</v>
      </c>
      <c r="D2" s="14" t="s">
        <v>53</v>
      </c>
      <c r="E2" s="14" t="s">
        <v>54</v>
      </c>
      <c r="F2" s="14" t="s">
        <v>61</v>
      </c>
      <c r="G2" s="14" t="s">
        <v>63</v>
      </c>
      <c r="H2" s="14" t="s">
        <v>64</v>
      </c>
    </row>
    <row r="3" spans="1:9" x14ac:dyDescent="0.3">
      <c r="A3" s="14" t="s">
        <v>49</v>
      </c>
      <c r="B3" s="14" t="s">
        <v>55</v>
      </c>
      <c r="C3" s="14" t="s">
        <v>56</v>
      </c>
      <c r="D3" s="14" t="s">
        <v>57</v>
      </c>
      <c r="E3" s="14" t="s">
        <v>58</v>
      </c>
      <c r="F3" s="14" t="s">
        <v>62</v>
      </c>
      <c r="G3" s="14" t="s">
        <v>65</v>
      </c>
      <c r="H3" s="14" t="s">
        <v>66</v>
      </c>
      <c r="I3" s="14" t="s">
        <v>49</v>
      </c>
    </row>
    <row r="4" spans="1:9" x14ac:dyDescent="0.3">
      <c r="A4" s="14">
        <v>1988</v>
      </c>
      <c r="B4" s="14">
        <v>16.22</v>
      </c>
      <c r="C4" s="14">
        <v>19.747</v>
      </c>
      <c r="D4" s="14"/>
      <c r="E4" s="14"/>
      <c r="F4" s="14">
        <v>18.777999999999999</v>
      </c>
      <c r="G4" s="14"/>
      <c r="H4" s="14">
        <v>7.35</v>
      </c>
      <c r="I4">
        <v>1</v>
      </c>
    </row>
    <row r="5" spans="1:9" x14ac:dyDescent="0.3">
      <c r="A5" s="14">
        <v>1989</v>
      </c>
      <c r="B5" s="14">
        <v>31.36</v>
      </c>
      <c r="C5" s="14">
        <v>24.096</v>
      </c>
      <c r="D5" s="14"/>
      <c r="E5" s="14"/>
      <c r="F5" s="14">
        <v>25.971</v>
      </c>
      <c r="G5" s="14"/>
      <c r="H5" s="14">
        <v>13.64</v>
      </c>
      <c r="I5">
        <f>I4+1</f>
        <v>2</v>
      </c>
    </row>
    <row r="6" spans="1:9" x14ac:dyDescent="0.3">
      <c r="A6" s="14">
        <v>1990</v>
      </c>
      <c r="B6" s="14">
        <v>-3.32</v>
      </c>
      <c r="C6" s="14">
        <v>-14.045</v>
      </c>
      <c r="D6" s="14"/>
      <c r="E6" s="14"/>
      <c r="F6" s="14">
        <v>-12.26</v>
      </c>
      <c r="G6" s="14"/>
      <c r="H6" s="14">
        <v>8.65</v>
      </c>
      <c r="I6">
        <f t="shared" ref="I6:I28" si="0">I5+1</f>
        <v>3</v>
      </c>
    </row>
    <row r="7" spans="1:9" x14ac:dyDescent="0.3">
      <c r="A7" s="14">
        <v>1991</v>
      </c>
      <c r="B7" s="14">
        <v>30.22</v>
      </c>
      <c r="C7" s="14">
        <v>41.85</v>
      </c>
      <c r="D7" s="14"/>
      <c r="E7" s="14"/>
      <c r="F7" s="14">
        <v>9.9559999999999995</v>
      </c>
      <c r="G7" s="14"/>
      <c r="H7" s="14">
        <v>15.25</v>
      </c>
      <c r="I7">
        <f t="shared" si="0"/>
        <v>4</v>
      </c>
    </row>
    <row r="8" spans="1:9" x14ac:dyDescent="0.3">
      <c r="A8" s="14">
        <v>1992</v>
      </c>
      <c r="B8" s="14">
        <v>7.42</v>
      </c>
      <c r="C8" s="14">
        <v>12.465999999999999</v>
      </c>
      <c r="D8" s="14"/>
      <c r="E8" s="14"/>
      <c r="F8" s="14">
        <v>-8.7210000000000001</v>
      </c>
      <c r="G8" s="14"/>
      <c r="H8" s="14">
        <v>7.14</v>
      </c>
      <c r="I8">
        <f t="shared" si="0"/>
        <v>5</v>
      </c>
    </row>
    <row r="9" spans="1:9" x14ac:dyDescent="0.3">
      <c r="A9" s="14">
        <v>1993</v>
      </c>
      <c r="B9" s="14">
        <v>9.89</v>
      </c>
      <c r="C9" s="14">
        <v>14.49</v>
      </c>
      <c r="D9" s="14"/>
      <c r="E9" s="14"/>
      <c r="F9" s="14">
        <v>30.494</v>
      </c>
      <c r="G9" s="14"/>
      <c r="H9" s="14">
        <v>9.68</v>
      </c>
      <c r="I9">
        <f t="shared" si="0"/>
        <v>6</v>
      </c>
    </row>
    <row r="10" spans="1:9" x14ac:dyDescent="0.3">
      <c r="A10" s="14">
        <v>1994</v>
      </c>
      <c r="B10" s="14">
        <v>1.18</v>
      </c>
      <c r="C10" s="14">
        <v>-1.764</v>
      </c>
      <c r="D10" s="14"/>
      <c r="E10" s="14"/>
      <c r="F10" s="14">
        <v>5.2549999999999999</v>
      </c>
      <c r="G10" s="14"/>
      <c r="H10" s="14">
        <v>-2.66</v>
      </c>
      <c r="I10">
        <f t="shared" si="0"/>
        <v>7</v>
      </c>
    </row>
    <row r="11" spans="1:9" x14ac:dyDescent="0.3">
      <c r="A11" s="14">
        <v>1995</v>
      </c>
      <c r="B11" s="14">
        <v>37.450000000000003</v>
      </c>
      <c r="C11" s="14">
        <v>33.796999999999997</v>
      </c>
      <c r="D11" s="14"/>
      <c r="E11" s="14"/>
      <c r="F11" s="14">
        <v>9.6460000000000008</v>
      </c>
      <c r="G11" s="14"/>
      <c r="H11" s="14">
        <v>18.18</v>
      </c>
      <c r="I11">
        <f t="shared" si="0"/>
        <v>8</v>
      </c>
    </row>
    <row r="12" spans="1:9" x14ac:dyDescent="0.3">
      <c r="A12" s="14">
        <v>1996</v>
      </c>
      <c r="B12" s="14">
        <v>22.88</v>
      </c>
      <c r="C12" s="14">
        <v>17.646999999999998</v>
      </c>
      <c r="D12" s="14"/>
      <c r="E12" s="14"/>
      <c r="F12" s="14">
        <v>10.218999999999999</v>
      </c>
      <c r="G12" s="14"/>
      <c r="H12" s="14">
        <v>3.58</v>
      </c>
      <c r="I12">
        <f t="shared" si="0"/>
        <v>9</v>
      </c>
    </row>
    <row r="13" spans="1:9" x14ac:dyDescent="0.3">
      <c r="A13" s="14">
        <v>1997</v>
      </c>
      <c r="B13" s="14">
        <v>33.19</v>
      </c>
      <c r="C13" s="14">
        <v>26.687000000000001</v>
      </c>
      <c r="D13" s="14"/>
      <c r="E13" s="14"/>
      <c r="F13" s="14"/>
      <c r="G13" s="16">
        <v>-0.77500000000000002</v>
      </c>
      <c r="H13" s="14">
        <v>9.44</v>
      </c>
      <c r="I13">
        <f t="shared" si="0"/>
        <v>10</v>
      </c>
    </row>
    <row r="14" spans="1:9" x14ac:dyDescent="0.3">
      <c r="A14" s="14">
        <v>1998</v>
      </c>
      <c r="B14" s="14">
        <v>28.66</v>
      </c>
      <c r="C14" s="14">
        <v>8.3529999999999998</v>
      </c>
      <c r="D14" s="14"/>
      <c r="E14" s="14"/>
      <c r="F14" s="14"/>
      <c r="G14" s="14">
        <v>15.603</v>
      </c>
      <c r="H14" s="14">
        <v>8.58</v>
      </c>
      <c r="I14">
        <f t="shared" si="0"/>
        <v>11</v>
      </c>
    </row>
    <row r="15" spans="1:9" x14ac:dyDescent="0.3">
      <c r="A15" s="14">
        <v>1999</v>
      </c>
      <c r="B15" s="14">
        <v>21.07</v>
      </c>
      <c r="C15" s="14"/>
      <c r="D15" s="16">
        <v>15.319000000000001</v>
      </c>
      <c r="E15" s="16">
        <v>23.132999999999999</v>
      </c>
      <c r="F15" s="14"/>
      <c r="G15" s="14">
        <v>29.919</v>
      </c>
      <c r="H15" s="14">
        <v>-0.76</v>
      </c>
      <c r="I15">
        <f t="shared" si="0"/>
        <v>12</v>
      </c>
    </row>
    <row r="16" spans="1:9" x14ac:dyDescent="0.3">
      <c r="A16" s="14">
        <v>2000</v>
      </c>
      <c r="B16" s="14">
        <v>-9.06</v>
      </c>
      <c r="C16" s="14"/>
      <c r="D16" s="14">
        <v>18.097999999999999</v>
      </c>
      <c r="E16" s="14">
        <v>-2.665</v>
      </c>
      <c r="F16" s="14"/>
      <c r="G16" s="14">
        <v>-15.614000000000001</v>
      </c>
      <c r="H16" s="14">
        <v>11.39</v>
      </c>
      <c r="I16">
        <f t="shared" si="0"/>
        <v>13</v>
      </c>
    </row>
    <row r="17" spans="1:9" x14ac:dyDescent="0.3">
      <c r="A17" s="14">
        <v>2001</v>
      </c>
      <c r="B17" s="14">
        <v>-12.02</v>
      </c>
      <c r="C17" s="14"/>
      <c r="D17" s="14">
        <v>-0.499</v>
      </c>
      <c r="E17" s="14">
        <v>3.1</v>
      </c>
      <c r="F17" s="14"/>
      <c r="G17" s="14">
        <v>-20.152999999999999</v>
      </c>
      <c r="H17" s="14">
        <v>8.43</v>
      </c>
      <c r="I17">
        <f t="shared" si="0"/>
        <v>14</v>
      </c>
    </row>
    <row r="18" spans="1:9" x14ac:dyDescent="0.3">
      <c r="A18" s="14">
        <v>2002</v>
      </c>
      <c r="B18" s="14">
        <v>-22.15</v>
      </c>
      <c r="C18" s="14"/>
      <c r="D18" s="14">
        <v>-14.608000000000001</v>
      </c>
      <c r="E18" s="14">
        <v>-20.021999999999998</v>
      </c>
      <c r="F18" s="14"/>
      <c r="G18" s="14">
        <v>-15.083</v>
      </c>
      <c r="H18" s="14">
        <v>8.26</v>
      </c>
      <c r="I18">
        <f t="shared" si="0"/>
        <v>15</v>
      </c>
    </row>
    <row r="19" spans="1:9" x14ac:dyDescent="0.3">
      <c r="A19" s="14">
        <v>2003</v>
      </c>
      <c r="B19" s="14">
        <v>28.5</v>
      </c>
      <c r="C19" s="14"/>
      <c r="D19" s="14">
        <v>34.142000000000003</v>
      </c>
      <c r="E19" s="14">
        <v>45.628</v>
      </c>
      <c r="F19" s="14"/>
      <c r="G19" s="14">
        <v>40.340000000000003</v>
      </c>
      <c r="H19" s="14">
        <v>3.97</v>
      </c>
      <c r="I19">
        <f t="shared" si="0"/>
        <v>16</v>
      </c>
    </row>
    <row r="20" spans="1:9" x14ac:dyDescent="0.3">
      <c r="A20" s="14">
        <v>2004</v>
      </c>
      <c r="B20" s="14">
        <v>10.74</v>
      </c>
      <c r="C20" s="14"/>
      <c r="D20" s="14">
        <v>20.353000000000002</v>
      </c>
      <c r="E20" s="14">
        <v>19.896999999999998</v>
      </c>
      <c r="F20" s="14"/>
      <c r="G20" s="14">
        <v>20.837</v>
      </c>
      <c r="H20" s="14">
        <v>4.24</v>
      </c>
      <c r="I20">
        <f t="shared" si="0"/>
        <v>17</v>
      </c>
    </row>
    <row r="21" spans="1:9" x14ac:dyDescent="0.3">
      <c r="A21" s="14">
        <v>2005</v>
      </c>
      <c r="B21" s="14">
        <v>4.7699999999999996</v>
      </c>
      <c r="C21" s="14"/>
      <c r="D21" s="14">
        <v>13.930999999999999</v>
      </c>
      <c r="E21" s="14">
        <v>7.3630000000000004</v>
      </c>
      <c r="F21" s="14"/>
      <c r="G21" s="14">
        <v>15.571</v>
      </c>
      <c r="H21" s="14">
        <v>2.4</v>
      </c>
      <c r="I21">
        <f t="shared" si="0"/>
        <v>18</v>
      </c>
    </row>
    <row r="22" spans="1:9" x14ac:dyDescent="0.3">
      <c r="A22" s="14">
        <v>2006</v>
      </c>
      <c r="B22" s="14">
        <v>15.64</v>
      </c>
      <c r="C22" s="14"/>
      <c r="D22" s="14">
        <v>13.597</v>
      </c>
      <c r="E22" s="14">
        <v>15.656000000000001</v>
      </c>
      <c r="F22" s="14"/>
      <c r="G22" s="14">
        <v>26.637</v>
      </c>
      <c r="H22" s="14">
        <v>4.2699999999999996</v>
      </c>
      <c r="I22">
        <f t="shared" si="0"/>
        <v>19</v>
      </c>
    </row>
    <row r="23" spans="1:9" x14ac:dyDescent="0.3">
      <c r="A23" s="14">
        <v>2007</v>
      </c>
      <c r="B23" s="14">
        <v>5.39</v>
      </c>
      <c r="C23" s="14"/>
      <c r="D23" s="14">
        <v>6.0209999999999999</v>
      </c>
      <c r="E23" s="14">
        <v>1.1559999999999999</v>
      </c>
      <c r="F23" s="14"/>
      <c r="G23" s="14">
        <v>15.522</v>
      </c>
      <c r="H23" s="14">
        <v>6.92</v>
      </c>
      <c r="I23">
        <f t="shared" si="0"/>
        <v>20</v>
      </c>
    </row>
    <row r="24" spans="1:9" x14ac:dyDescent="0.3">
      <c r="A24" s="14">
        <v>2008</v>
      </c>
      <c r="B24" s="14">
        <v>-37.020000000000003</v>
      </c>
      <c r="C24" s="14"/>
      <c r="D24" s="14">
        <v>-41.823999999999998</v>
      </c>
      <c r="E24" s="14">
        <v>-36.07</v>
      </c>
      <c r="F24" s="14"/>
      <c r="G24" s="14">
        <v>-44.100999999999999</v>
      </c>
      <c r="H24" s="14">
        <v>5.05</v>
      </c>
      <c r="I24">
        <f t="shared" si="0"/>
        <v>21</v>
      </c>
    </row>
    <row r="25" spans="1:9" x14ac:dyDescent="0.3">
      <c r="A25" s="14">
        <v>2009</v>
      </c>
      <c r="B25" s="14">
        <v>26.49</v>
      </c>
      <c r="C25" s="14"/>
      <c r="D25" s="14">
        <v>40.218000000000004</v>
      </c>
      <c r="E25" s="14">
        <v>36.118000000000002</v>
      </c>
      <c r="F25" s="14"/>
      <c r="G25" s="14">
        <v>36.726999999999997</v>
      </c>
      <c r="H25" s="14">
        <v>5.93</v>
      </c>
      <c r="I25">
        <f t="shared" si="0"/>
        <v>22</v>
      </c>
    </row>
    <row r="26" spans="1:9" x14ac:dyDescent="0.3">
      <c r="A26" s="14">
        <v>2010</v>
      </c>
      <c r="B26" s="14">
        <v>14.91</v>
      </c>
      <c r="C26" s="14"/>
      <c r="D26" s="14">
        <v>25.46</v>
      </c>
      <c r="E26" s="14">
        <v>27.72</v>
      </c>
      <c r="F26" s="14"/>
      <c r="G26" s="14">
        <v>11.12</v>
      </c>
      <c r="H26" s="14">
        <v>6.42</v>
      </c>
      <c r="I26">
        <f t="shared" si="0"/>
        <v>23</v>
      </c>
    </row>
    <row r="27" spans="1:9" x14ac:dyDescent="0.3">
      <c r="A27" s="14">
        <v>2011</v>
      </c>
      <c r="B27" s="14">
        <v>1.97</v>
      </c>
      <c r="C27" s="14"/>
      <c r="D27" s="14">
        <v>-2.11</v>
      </c>
      <c r="E27" s="15">
        <v>-2.8</v>
      </c>
      <c r="F27" s="14"/>
      <c r="G27" s="14">
        <v>-14.56</v>
      </c>
      <c r="H27" s="14">
        <v>7.56</v>
      </c>
      <c r="I27">
        <f t="shared" si="0"/>
        <v>24</v>
      </c>
    </row>
    <row r="28" spans="1:9" x14ac:dyDescent="0.3">
      <c r="A28" s="14">
        <v>2012</v>
      </c>
      <c r="B28" s="15">
        <v>15.82</v>
      </c>
      <c r="C28" s="15"/>
      <c r="D28" s="15">
        <v>15.8</v>
      </c>
      <c r="E28" s="15">
        <v>18.04</v>
      </c>
      <c r="F28" s="15"/>
      <c r="G28" s="15">
        <v>18.14</v>
      </c>
      <c r="H28" s="15">
        <v>4.05</v>
      </c>
      <c r="I28">
        <f t="shared" si="0"/>
        <v>25</v>
      </c>
    </row>
    <row r="29" spans="1:9" x14ac:dyDescent="0.3">
      <c r="A29" s="14"/>
      <c r="B29" s="15"/>
      <c r="C29" s="15"/>
      <c r="D29" s="15"/>
      <c r="E29" s="15"/>
      <c r="F29" s="15"/>
      <c r="G29" s="15"/>
      <c r="H29" s="15"/>
    </row>
    <row r="30" spans="1:9" x14ac:dyDescent="0.3">
      <c r="A30" s="14"/>
      <c r="B30" s="15"/>
      <c r="C30" s="15"/>
      <c r="D30" s="15"/>
      <c r="E30" s="15"/>
      <c r="F30" s="15"/>
      <c r="G30" s="15"/>
      <c r="H30" s="15"/>
    </row>
    <row r="31" spans="1:9" x14ac:dyDescent="0.3">
      <c r="A31" s="14"/>
      <c r="B31" s="15"/>
      <c r="C31" s="15"/>
      <c r="D31" s="15"/>
      <c r="E31" s="15"/>
      <c r="F31" s="15"/>
      <c r="G31" s="15"/>
      <c r="H31" s="15"/>
    </row>
    <row r="32" spans="1:9" x14ac:dyDescent="0.3">
      <c r="A32" s="14"/>
      <c r="B32" s="15"/>
      <c r="C32" s="15"/>
      <c r="D32" s="15"/>
      <c r="E32" s="15"/>
      <c r="F32" s="15"/>
      <c r="G32" s="15"/>
      <c r="H32" s="15"/>
    </row>
    <row r="33" spans="1:25" x14ac:dyDescent="0.3">
      <c r="A33" s="14"/>
      <c r="B33" s="15"/>
      <c r="C33" s="15"/>
      <c r="D33" s="15"/>
      <c r="E33" s="15"/>
      <c r="F33" s="15"/>
      <c r="G33" s="15"/>
      <c r="H33" s="15"/>
    </row>
    <row r="36" spans="1:25" x14ac:dyDescent="0.3">
      <c r="A36" s="20" t="s">
        <v>124</v>
      </c>
      <c r="O36" s="20" t="s">
        <v>131</v>
      </c>
    </row>
    <row r="37" spans="1:25" x14ac:dyDescent="0.3">
      <c r="B37" s="4" t="str">
        <f t="shared" ref="B37:H38" si="1">B2</f>
        <v>LC Stocks</v>
      </c>
      <c r="C37" s="4" t="str">
        <f t="shared" si="1"/>
        <v>Ext Mkt</v>
      </c>
      <c r="D37" s="4" t="str">
        <f t="shared" si="1"/>
        <v>Mcap Stk</v>
      </c>
      <c r="E37" s="4" t="str">
        <f t="shared" si="1"/>
        <v>Small Cap</v>
      </c>
      <c r="F37" s="4" t="str">
        <f t="shared" si="1"/>
        <v>Intl Val</v>
      </c>
      <c r="G37" s="4" t="str">
        <f t="shared" si="1"/>
        <v>Tot Int Stk</v>
      </c>
      <c r="H37" s="4" t="str">
        <f t="shared" si="1"/>
        <v>Bonds</v>
      </c>
      <c r="I37" s="5"/>
      <c r="J37" s="5" t="s">
        <v>77</v>
      </c>
      <c r="K37" s="5" t="s">
        <v>74</v>
      </c>
      <c r="L37" s="5" t="s">
        <v>75</v>
      </c>
      <c r="P37" s="4" t="str">
        <f>B37</f>
        <v>LC Stocks</v>
      </c>
      <c r="Q37" s="4" t="str">
        <f t="shared" ref="Q37:V38" si="2">C37</f>
        <v>Ext Mkt</v>
      </c>
      <c r="R37" s="4" t="str">
        <f t="shared" si="2"/>
        <v>Mcap Stk</v>
      </c>
      <c r="S37" s="4" t="str">
        <f t="shared" si="2"/>
        <v>Small Cap</v>
      </c>
      <c r="T37" s="4" t="str">
        <f t="shared" si="2"/>
        <v>Intl Val</v>
      </c>
      <c r="U37" s="4" t="str">
        <f t="shared" si="2"/>
        <v>Tot Int Stk</v>
      </c>
      <c r="V37" s="4" t="str">
        <f t="shared" si="2"/>
        <v>Bonds</v>
      </c>
      <c r="W37" s="5"/>
      <c r="X37" s="5" t="s">
        <v>112</v>
      </c>
      <c r="Y37" s="3" t="s">
        <v>113</v>
      </c>
    </row>
    <row r="38" spans="1:25" x14ac:dyDescent="0.3">
      <c r="A38" t="s">
        <v>73</v>
      </c>
      <c r="B38" s="4" t="str">
        <f t="shared" si="1"/>
        <v>VFINX</v>
      </c>
      <c r="C38" s="4" t="str">
        <f t="shared" si="1"/>
        <v>VEXMX</v>
      </c>
      <c r="D38" s="4" t="str">
        <f t="shared" si="1"/>
        <v>VIMSX</v>
      </c>
      <c r="E38" s="4" t="str">
        <f t="shared" si="1"/>
        <v>NAESX</v>
      </c>
      <c r="F38" s="4" t="str">
        <f t="shared" si="1"/>
        <v>VTRIX</v>
      </c>
      <c r="G38" s="4" t="str">
        <f t="shared" si="1"/>
        <v>VGTSX</v>
      </c>
      <c r="H38" s="4" t="str">
        <f t="shared" si="1"/>
        <v>VBMFX</v>
      </c>
      <c r="I38" s="5" t="s">
        <v>71</v>
      </c>
      <c r="J38" s="5" t="s">
        <v>78</v>
      </c>
      <c r="K38" s="5" t="s">
        <v>76</v>
      </c>
      <c r="L38" s="5" t="s">
        <v>76</v>
      </c>
      <c r="O38" t="s">
        <v>73</v>
      </c>
      <c r="P38" s="4" t="str">
        <f>B38</f>
        <v>VFINX</v>
      </c>
      <c r="Q38" s="4" t="str">
        <f t="shared" si="2"/>
        <v>VEXMX</v>
      </c>
      <c r="R38" s="4" t="str">
        <f t="shared" si="2"/>
        <v>VIMSX</v>
      </c>
      <c r="S38" s="4" t="str">
        <f t="shared" si="2"/>
        <v>NAESX</v>
      </c>
      <c r="T38" s="4" t="str">
        <f t="shared" si="2"/>
        <v>VTRIX</v>
      </c>
      <c r="U38" s="4" t="str">
        <f t="shared" si="2"/>
        <v>VGTSX</v>
      </c>
      <c r="V38" s="4" t="str">
        <f t="shared" si="2"/>
        <v>VBMFX</v>
      </c>
      <c r="W38" s="5" t="s">
        <v>71</v>
      </c>
      <c r="X38" s="5" t="s">
        <v>113</v>
      </c>
      <c r="Y38" s="3" t="s">
        <v>88</v>
      </c>
    </row>
    <row r="39" spans="1:25" x14ac:dyDescent="0.3">
      <c r="A39" t="s">
        <v>72</v>
      </c>
      <c r="B39" s="31">
        <v>20000</v>
      </c>
      <c r="C39" s="31">
        <v>30000</v>
      </c>
      <c r="F39" s="31">
        <v>20000</v>
      </c>
      <c r="H39" s="31">
        <v>30000</v>
      </c>
      <c r="I39" s="2">
        <f>SUM(B39:H39)</f>
        <v>100000</v>
      </c>
      <c r="O39" s="21" t="s">
        <v>87</v>
      </c>
      <c r="P39" s="22">
        <f>B39/$I39</f>
        <v>0.2</v>
      </c>
      <c r="Q39" s="22">
        <f>C39/$I39</f>
        <v>0.3</v>
      </c>
      <c r="R39" s="23">
        <v>0.2</v>
      </c>
      <c r="S39" s="23">
        <v>0.1</v>
      </c>
      <c r="T39" s="22">
        <f>F39/$I39</f>
        <v>0.2</v>
      </c>
      <c r="U39" s="23">
        <v>0.2</v>
      </c>
      <c r="V39" s="22">
        <f>H39/$I39</f>
        <v>0.3</v>
      </c>
      <c r="W39" s="6">
        <f>I39/$I39</f>
        <v>1</v>
      </c>
      <c r="X39" s="24"/>
    </row>
    <row r="40" spans="1:25" x14ac:dyDescent="0.3">
      <c r="A40">
        <f t="shared" ref="A40:A64" si="3">A4</f>
        <v>1988</v>
      </c>
      <c r="B40" s="2">
        <f t="shared" ref="B40:B50" si="4">B39*(1+(B4/100))</f>
        <v>23243.999999999996</v>
      </c>
      <c r="C40" s="2">
        <f t="shared" ref="C40:C50" si="5">C39*(1+(C4/100))</f>
        <v>35924.1</v>
      </c>
      <c r="D40" s="2"/>
      <c r="E40" s="2"/>
      <c r="F40" s="2">
        <f t="shared" ref="F40:F48" si="6">F39*(1+(F4/100))</f>
        <v>23755.600000000002</v>
      </c>
      <c r="G40" s="2"/>
      <c r="H40" s="2">
        <f t="shared" ref="H40:H64" si="7">H39*(1+(H4/100))</f>
        <v>32204.999999999996</v>
      </c>
      <c r="I40" s="2">
        <f>SUM(B40:H40)</f>
        <v>115128.7</v>
      </c>
      <c r="J40" s="2">
        <f>I40-I39</f>
        <v>15128.699999999997</v>
      </c>
      <c r="K40" s="6">
        <f>(J40/I39)</f>
        <v>0.15128699999999998</v>
      </c>
      <c r="L40" s="7">
        <f>K40+1</f>
        <v>1.1512869999999999</v>
      </c>
      <c r="O40">
        <f>A40</f>
        <v>1988</v>
      </c>
      <c r="P40" s="6">
        <f t="shared" ref="P40:U64" si="8">B40/$I40</f>
        <v>0.2018957914056182</v>
      </c>
      <c r="Q40" s="6">
        <f t="shared" si="8"/>
        <v>0.31203427121126182</v>
      </c>
      <c r="R40" s="7"/>
      <c r="S40" s="7"/>
      <c r="T40" s="6">
        <f t="shared" ref="T40:T48" si="9">F40/$I40</f>
        <v>0.20633951395264608</v>
      </c>
      <c r="U40" s="7"/>
      <c r="V40" s="6">
        <f t="shared" ref="V40:V64" si="10">H40/$I40</f>
        <v>0.27973042343047388</v>
      </c>
      <c r="W40" s="6">
        <f>SUM(P40:V40)</f>
        <v>1</v>
      </c>
      <c r="X40" s="7">
        <f>SUM(P40:U40)</f>
        <v>0.72026957656952606</v>
      </c>
      <c r="Y40" s="7">
        <f>W40-(X40+V40)</f>
        <v>0</v>
      </c>
    </row>
    <row r="41" spans="1:25" x14ac:dyDescent="0.3">
      <c r="A41">
        <f t="shared" si="3"/>
        <v>1989</v>
      </c>
      <c r="B41" s="2">
        <f t="shared" si="4"/>
        <v>30533.318399999996</v>
      </c>
      <c r="C41" s="2">
        <f t="shared" si="5"/>
        <v>44580.371136000002</v>
      </c>
      <c r="D41" s="2"/>
      <c r="E41" s="2"/>
      <c r="F41" s="2">
        <f t="shared" si="6"/>
        <v>29925.166876000007</v>
      </c>
      <c r="G41" s="2"/>
      <c r="H41" s="2">
        <f t="shared" si="7"/>
        <v>36597.761999999995</v>
      </c>
      <c r="I41" s="2">
        <f t="shared" ref="I41:I48" si="11">SUM(B41:H41)</f>
        <v>141636.61841199998</v>
      </c>
      <c r="J41" s="2">
        <f t="shared" ref="J41:J64" si="12">I41-I40</f>
        <v>26507.918411999985</v>
      </c>
      <c r="K41" s="6">
        <f t="shared" ref="K41:K48" si="13">(J41/I40)</f>
        <v>0.23024596310042575</v>
      </c>
      <c r="L41" s="7">
        <f t="shared" ref="L41:L64" si="14">K41+1</f>
        <v>1.2302459631004257</v>
      </c>
      <c r="O41">
        <f t="shared" ref="O41:O64" si="15">A41</f>
        <v>1989</v>
      </c>
      <c r="P41" s="6">
        <f t="shared" si="8"/>
        <v>0.2155750309653898</v>
      </c>
      <c r="Q41" s="6">
        <f t="shared" si="8"/>
        <v>0.314751733244028</v>
      </c>
      <c r="R41" s="7"/>
      <c r="S41" s="7"/>
      <c r="T41" s="6">
        <f t="shared" si="9"/>
        <v>0.21128128595214071</v>
      </c>
      <c r="U41" s="7"/>
      <c r="V41" s="6">
        <f t="shared" si="10"/>
        <v>0.2583919498384416</v>
      </c>
      <c r="W41" s="6">
        <f t="shared" ref="W41:W64" si="16">SUM(P41:V41)</f>
        <v>1</v>
      </c>
      <c r="X41" s="7">
        <f t="shared" ref="X41:X64" si="17">SUM(P41:U41)</f>
        <v>0.74160805016155851</v>
      </c>
      <c r="Y41" s="7">
        <f t="shared" ref="Y41:Y64" si="18">W41-(X41+V41)</f>
        <v>0</v>
      </c>
    </row>
    <row r="42" spans="1:25" x14ac:dyDescent="0.3">
      <c r="A42">
        <f t="shared" si="3"/>
        <v>1990</v>
      </c>
      <c r="B42" s="2">
        <f t="shared" si="4"/>
        <v>29519.612229119997</v>
      </c>
      <c r="C42" s="2">
        <f t="shared" si="5"/>
        <v>38319.0580099488</v>
      </c>
      <c r="D42" s="2"/>
      <c r="E42" s="2"/>
      <c r="F42" s="2">
        <f t="shared" si="6"/>
        <v>26256.341417002404</v>
      </c>
      <c r="G42" s="2"/>
      <c r="H42" s="2">
        <f t="shared" si="7"/>
        <v>39763.468412999995</v>
      </c>
      <c r="I42" s="2">
        <f t="shared" si="11"/>
        <v>133858.4800690712</v>
      </c>
      <c r="J42" s="2">
        <f t="shared" si="12"/>
        <v>-7778.1383429287816</v>
      </c>
      <c r="K42" s="6">
        <f t="shared" si="13"/>
        <v>-5.4916153958881789E-2</v>
      </c>
      <c r="L42" s="7">
        <f t="shared" si="14"/>
        <v>0.94508384604111817</v>
      </c>
      <c r="O42">
        <f t="shared" si="15"/>
        <v>1990</v>
      </c>
      <c r="P42" s="6">
        <f t="shared" si="8"/>
        <v>0.22052851798322995</v>
      </c>
      <c r="Q42" s="6">
        <f t="shared" si="8"/>
        <v>0.28626544982563751</v>
      </c>
      <c r="R42" s="7"/>
      <c r="S42" s="7"/>
      <c r="T42" s="6">
        <f t="shared" si="9"/>
        <v>0.19615000411967989</v>
      </c>
      <c r="U42" s="7"/>
      <c r="V42" s="6">
        <f t="shared" si="10"/>
        <v>0.29705602807145259</v>
      </c>
      <c r="W42" s="6">
        <f t="shared" si="16"/>
        <v>0.99999999999999989</v>
      </c>
      <c r="X42" s="7">
        <f t="shared" si="17"/>
        <v>0.7029439719285473</v>
      </c>
      <c r="Y42" s="7">
        <f t="shared" si="18"/>
        <v>0</v>
      </c>
    </row>
    <row r="43" spans="1:25" x14ac:dyDescent="0.3">
      <c r="A43">
        <f t="shared" si="3"/>
        <v>1991</v>
      </c>
      <c r="B43" s="2">
        <f t="shared" si="4"/>
        <v>38440.43904476006</v>
      </c>
      <c r="C43" s="2">
        <f t="shared" si="5"/>
        <v>54355.583787112373</v>
      </c>
      <c r="D43" s="2"/>
      <c r="E43" s="2"/>
      <c r="F43" s="2">
        <f t="shared" si="6"/>
        <v>28870.422768479166</v>
      </c>
      <c r="G43" s="2"/>
      <c r="H43" s="2">
        <f t="shared" si="7"/>
        <v>45827.397345982499</v>
      </c>
      <c r="I43" s="2">
        <f t="shared" si="11"/>
        <v>167493.8429463341</v>
      </c>
      <c r="J43" s="2">
        <f t="shared" si="12"/>
        <v>33635.362877262902</v>
      </c>
      <c r="K43" s="6">
        <f t="shared" si="13"/>
        <v>0.25127554757761328</v>
      </c>
      <c r="L43" s="7">
        <f t="shared" si="14"/>
        <v>1.2512755475776132</v>
      </c>
      <c r="O43">
        <f t="shared" si="15"/>
        <v>1991</v>
      </c>
      <c r="P43" s="6">
        <f t="shared" si="8"/>
        <v>0.22950359469080053</v>
      </c>
      <c r="Q43" s="6">
        <f t="shared" si="8"/>
        <v>0.32452287696645771</v>
      </c>
      <c r="R43" s="7"/>
      <c r="S43" s="7"/>
      <c r="T43" s="6">
        <f t="shared" si="9"/>
        <v>0.1723670689061054</v>
      </c>
      <c r="U43" s="7"/>
      <c r="V43" s="6">
        <f t="shared" si="10"/>
        <v>0.27360645943663636</v>
      </c>
      <c r="W43" s="6">
        <f t="shared" si="16"/>
        <v>1</v>
      </c>
      <c r="X43" s="7">
        <f t="shared" si="17"/>
        <v>0.72639354056336369</v>
      </c>
      <c r="Y43" s="7">
        <f t="shared" si="18"/>
        <v>0</v>
      </c>
    </row>
    <row r="44" spans="1:25" x14ac:dyDescent="0.3">
      <c r="A44">
        <f t="shared" si="3"/>
        <v>1992</v>
      </c>
      <c r="B44" s="2">
        <f t="shared" si="4"/>
        <v>41292.719621881261</v>
      </c>
      <c r="C44" s="2">
        <f t="shared" si="5"/>
        <v>61131.550862013799</v>
      </c>
      <c r="D44" s="2"/>
      <c r="E44" s="2"/>
      <c r="F44" s="2">
        <f t="shared" si="6"/>
        <v>26352.633198840096</v>
      </c>
      <c r="G44" s="2"/>
      <c r="H44" s="2">
        <f t="shared" si="7"/>
        <v>49099.473516485647</v>
      </c>
      <c r="I44" s="2">
        <f t="shared" si="11"/>
        <v>177876.37719922079</v>
      </c>
      <c r="J44" s="2">
        <f t="shared" si="12"/>
        <v>10382.53425288669</v>
      </c>
      <c r="K44" s="6">
        <f t="shared" si="13"/>
        <v>6.1987557693170298E-2</v>
      </c>
      <c r="L44" s="7">
        <f t="shared" si="14"/>
        <v>1.0619875576931703</v>
      </c>
      <c r="O44">
        <f t="shared" si="15"/>
        <v>1992</v>
      </c>
      <c r="P44" s="6">
        <f t="shared" si="8"/>
        <v>0.23214279643009364</v>
      </c>
      <c r="Q44" s="6">
        <f t="shared" si="8"/>
        <v>0.343674364322963</v>
      </c>
      <c r="R44" s="7"/>
      <c r="S44" s="7"/>
      <c r="T44" s="6">
        <f t="shared" si="9"/>
        <v>0.14815139375885342</v>
      </c>
      <c r="U44" s="7"/>
      <c r="V44" s="6">
        <f t="shared" si="10"/>
        <v>0.27603144548809</v>
      </c>
      <c r="W44" s="6">
        <f t="shared" si="16"/>
        <v>1</v>
      </c>
      <c r="X44" s="7">
        <f t="shared" si="17"/>
        <v>0.72396855451191011</v>
      </c>
      <c r="Y44" s="7">
        <f t="shared" si="18"/>
        <v>0</v>
      </c>
    </row>
    <row r="45" spans="1:25" x14ac:dyDescent="0.3">
      <c r="A45">
        <f t="shared" si="3"/>
        <v>1993</v>
      </c>
      <c r="B45" s="2">
        <f t="shared" si="4"/>
        <v>45376.569592485313</v>
      </c>
      <c r="C45" s="2">
        <f t="shared" si="5"/>
        <v>69989.512581919596</v>
      </c>
      <c r="D45" s="2"/>
      <c r="E45" s="2"/>
      <c r="F45" s="2">
        <f t="shared" si="6"/>
        <v>34388.605166494395</v>
      </c>
      <c r="G45" s="2"/>
      <c r="H45" s="2">
        <f t="shared" si="7"/>
        <v>53852.302552881454</v>
      </c>
      <c r="I45" s="2">
        <f t="shared" si="11"/>
        <v>203606.98989378076</v>
      </c>
      <c r="J45" s="2">
        <f t="shared" si="12"/>
        <v>25730.612694559968</v>
      </c>
      <c r="K45" s="6">
        <f t="shared" si="13"/>
        <v>0.1446544678934055</v>
      </c>
      <c r="L45" s="7">
        <f t="shared" si="14"/>
        <v>1.1446544678934054</v>
      </c>
      <c r="O45">
        <f t="shared" si="15"/>
        <v>1993</v>
      </c>
      <c r="P45" s="6">
        <f t="shared" si="8"/>
        <v>0.22286351571799037</v>
      </c>
      <c r="Q45" s="6">
        <f t="shared" si="8"/>
        <v>0.34374808359198405</v>
      </c>
      <c r="R45" s="7"/>
      <c r="S45" s="7"/>
      <c r="T45" s="6">
        <f t="shared" si="9"/>
        <v>0.16889697737997356</v>
      </c>
      <c r="U45" s="7"/>
      <c r="V45" s="6">
        <f t="shared" si="10"/>
        <v>0.26449142331005204</v>
      </c>
      <c r="W45" s="6">
        <f t="shared" si="16"/>
        <v>1</v>
      </c>
      <c r="X45" s="7">
        <f t="shared" si="17"/>
        <v>0.73550857668994796</v>
      </c>
      <c r="Y45" s="7">
        <f t="shared" si="18"/>
        <v>0</v>
      </c>
    </row>
    <row r="46" spans="1:25" x14ac:dyDescent="0.3">
      <c r="A46">
        <f t="shared" si="3"/>
        <v>1994</v>
      </c>
      <c r="B46" s="2">
        <f t="shared" si="4"/>
        <v>45912.013113676643</v>
      </c>
      <c r="C46" s="2">
        <f t="shared" si="5"/>
        <v>68754.897579974539</v>
      </c>
      <c r="D46" s="2"/>
      <c r="E46" s="2"/>
      <c r="F46" s="2">
        <f t="shared" si="6"/>
        <v>36195.72636799368</v>
      </c>
      <c r="G46" s="2"/>
      <c r="H46" s="2">
        <f t="shared" si="7"/>
        <v>52419.83130497481</v>
      </c>
      <c r="I46" s="2">
        <f t="shared" si="11"/>
        <v>203282.46836661967</v>
      </c>
      <c r="J46" s="2">
        <f t="shared" si="12"/>
        <v>-324.52152716109413</v>
      </c>
      <c r="K46" s="6">
        <f t="shared" si="13"/>
        <v>-1.5938624078200507E-3</v>
      </c>
      <c r="L46" s="7">
        <f t="shared" si="14"/>
        <v>0.99840613759218</v>
      </c>
      <c r="O46">
        <f t="shared" si="15"/>
        <v>1994</v>
      </c>
      <c r="P46" s="6">
        <f t="shared" si="8"/>
        <v>0.22585328426293205</v>
      </c>
      <c r="Q46" s="6">
        <f t="shared" si="8"/>
        <v>0.33822344903828683</v>
      </c>
      <c r="R46" s="7"/>
      <c r="S46" s="7"/>
      <c r="T46" s="6">
        <f t="shared" si="9"/>
        <v>0.17805631080155293</v>
      </c>
      <c r="U46" s="7"/>
      <c r="V46" s="6">
        <f t="shared" si="10"/>
        <v>0.25786695589722824</v>
      </c>
      <c r="W46" s="6">
        <f t="shared" si="16"/>
        <v>1</v>
      </c>
      <c r="X46" s="7">
        <f t="shared" si="17"/>
        <v>0.74213304410277181</v>
      </c>
      <c r="Y46" s="7">
        <f t="shared" si="18"/>
        <v>0</v>
      </c>
    </row>
    <row r="47" spans="1:25" x14ac:dyDescent="0.3">
      <c r="A47">
        <f t="shared" si="3"/>
        <v>1995</v>
      </c>
      <c r="B47" s="2">
        <f t="shared" si="4"/>
        <v>63106.062024748549</v>
      </c>
      <c r="C47" s="2">
        <f t="shared" si="5"/>
        <v>91991.990315078525</v>
      </c>
      <c r="D47" s="2"/>
      <c r="E47" s="2"/>
      <c r="F47" s="2">
        <f t="shared" si="6"/>
        <v>39687.166133450351</v>
      </c>
      <c r="G47" s="2"/>
      <c r="H47" s="2">
        <f t="shared" si="7"/>
        <v>61949.75663621923</v>
      </c>
      <c r="I47" s="2">
        <f t="shared" si="11"/>
        <v>256734.97510949662</v>
      </c>
      <c r="J47" s="2">
        <f t="shared" si="12"/>
        <v>53452.506742876954</v>
      </c>
      <c r="K47" s="6">
        <f t="shared" si="13"/>
        <v>0.26294695834997156</v>
      </c>
      <c r="L47" s="7">
        <f t="shared" si="14"/>
        <v>1.2629469583499715</v>
      </c>
      <c r="O47">
        <f t="shared" si="15"/>
        <v>1995</v>
      </c>
      <c r="P47" s="6">
        <f t="shared" si="8"/>
        <v>0.24580235707205075</v>
      </c>
      <c r="Q47" s="6">
        <f t="shared" si="8"/>
        <v>0.35831499107530729</v>
      </c>
      <c r="R47" s="7"/>
      <c r="S47" s="7"/>
      <c r="T47" s="6">
        <f t="shared" si="9"/>
        <v>0.15458418205982222</v>
      </c>
      <c r="U47" s="7"/>
      <c r="V47" s="6">
        <f t="shared" si="10"/>
        <v>0.24129846979281985</v>
      </c>
      <c r="W47" s="6">
        <f t="shared" si="16"/>
        <v>1</v>
      </c>
      <c r="X47" s="7">
        <f t="shared" si="17"/>
        <v>0.75870153020718023</v>
      </c>
      <c r="Y47" s="7">
        <f t="shared" si="18"/>
        <v>0</v>
      </c>
    </row>
    <row r="48" spans="1:25" x14ac:dyDescent="0.3">
      <c r="A48">
        <f t="shared" si="3"/>
        <v>1996</v>
      </c>
      <c r="B48" s="2">
        <f t="shared" si="4"/>
        <v>77544.729016011028</v>
      </c>
      <c r="C48" s="2">
        <f t="shared" si="5"/>
        <v>108225.81684598043</v>
      </c>
      <c r="D48" s="2"/>
      <c r="E48" s="2"/>
      <c r="F48" s="2">
        <f t="shared" si="6"/>
        <v>43742.797640627643</v>
      </c>
      <c r="G48" s="2"/>
      <c r="H48" s="2">
        <f t="shared" si="7"/>
        <v>64167.557923795881</v>
      </c>
      <c r="I48" s="2">
        <f t="shared" si="11"/>
        <v>293680.90142641502</v>
      </c>
      <c r="J48" s="2">
        <f t="shared" si="12"/>
        <v>36945.926316918398</v>
      </c>
      <c r="K48" s="6">
        <f t="shared" si="13"/>
        <v>0.14390686855642121</v>
      </c>
      <c r="L48" s="7">
        <f t="shared" si="14"/>
        <v>1.1439068685564213</v>
      </c>
      <c r="O48">
        <f t="shared" si="15"/>
        <v>1996</v>
      </c>
      <c r="P48" s="6">
        <f t="shared" si="8"/>
        <v>0.26404416711939543</v>
      </c>
      <c r="Q48" s="6">
        <f t="shared" si="8"/>
        <v>0.36851499815045891</v>
      </c>
      <c r="R48" s="7"/>
      <c r="S48" s="7"/>
      <c r="T48" s="6">
        <f t="shared" si="9"/>
        <v>0.14894668815087345</v>
      </c>
      <c r="U48" s="6"/>
      <c r="V48" s="6">
        <f t="shared" si="10"/>
        <v>0.2184941465792721</v>
      </c>
      <c r="W48" s="6">
        <f t="shared" si="16"/>
        <v>0.99999999999999989</v>
      </c>
      <c r="X48" s="7">
        <f t="shared" si="17"/>
        <v>0.78150585342072776</v>
      </c>
      <c r="Y48" s="7">
        <f t="shared" si="18"/>
        <v>0</v>
      </c>
    </row>
    <row r="49" spans="1:25" x14ac:dyDescent="0.3">
      <c r="A49">
        <f t="shared" si="3"/>
        <v>1997</v>
      </c>
      <c r="B49" s="2">
        <f t="shared" si="4"/>
        <v>103281.82457642509</v>
      </c>
      <c r="C49" s="2">
        <f t="shared" si="5"/>
        <v>137108.04058766723</v>
      </c>
      <c r="D49" s="2"/>
      <c r="E49" s="2"/>
      <c r="F49" s="2"/>
      <c r="G49" s="2">
        <f>F48*(1+(G13/100))</f>
        <v>43403.790958912774</v>
      </c>
      <c r="H49" s="2">
        <f t="shared" si="7"/>
        <v>70224.975391802218</v>
      </c>
      <c r="I49" s="2">
        <f t="shared" ref="I49:I64" si="19">SUM(B49:H49)</f>
        <v>354018.63151480729</v>
      </c>
      <c r="J49" s="2">
        <f t="shared" si="12"/>
        <v>60337.730088392273</v>
      </c>
      <c r="K49" s="6">
        <f t="shared" ref="K49:K64" si="20">(J49/I48)</f>
        <v>0.20545336722725416</v>
      </c>
      <c r="L49" s="7">
        <f t="shared" si="14"/>
        <v>1.2054533672272543</v>
      </c>
      <c r="O49">
        <f t="shared" si="15"/>
        <v>1997</v>
      </c>
      <c r="P49" s="6">
        <f t="shared" si="8"/>
        <v>0.29174121185230667</v>
      </c>
      <c r="Q49" s="6">
        <f t="shared" si="8"/>
        <v>0.38729046547916646</v>
      </c>
      <c r="R49" s="7"/>
      <c r="S49" s="7"/>
      <c r="T49" s="6"/>
      <c r="U49" s="6">
        <f t="shared" si="8"/>
        <v>0.12260312620607752</v>
      </c>
      <c r="V49" s="6">
        <f t="shared" si="10"/>
        <v>0.19836519646244938</v>
      </c>
      <c r="W49" s="6">
        <f t="shared" si="16"/>
        <v>1</v>
      </c>
      <c r="X49" s="7">
        <f t="shared" si="17"/>
        <v>0.80163480353755057</v>
      </c>
      <c r="Y49" s="7">
        <f t="shared" si="18"/>
        <v>0</v>
      </c>
    </row>
    <row r="50" spans="1:25" x14ac:dyDescent="0.3">
      <c r="A50">
        <f t="shared" si="3"/>
        <v>1998</v>
      </c>
      <c r="B50" s="2">
        <f t="shared" si="4"/>
        <v>132882.39550002851</v>
      </c>
      <c r="C50" s="2">
        <f t="shared" si="5"/>
        <v>148560.67521795508</v>
      </c>
      <c r="D50" s="2"/>
      <c r="E50" s="2"/>
      <c r="F50" s="2"/>
      <c r="G50" s="2">
        <f t="shared" ref="G50:G64" si="21">G49*(1+(G14/100))</f>
        <v>50176.084462231927</v>
      </c>
      <c r="H50" s="2">
        <f t="shared" si="7"/>
        <v>76250.278280418861</v>
      </c>
      <c r="I50" s="2">
        <f t="shared" si="19"/>
        <v>407869.43346063432</v>
      </c>
      <c r="J50" s="2">
        <f t="shared" si="12"/>
        <v>53850.801945827028</v>
      </c>
      <c r="K50" s="6">
        <f t="shared" si="20"/>
        <v>0.15211290353675821</v>
      </c>
      <c r="L50" s="7">
        <f t="shared" si="14"/>
        <v>1.1521129035367581</v>
      </c>
      <c r="O50">
        <f t="shared" si="15"/>
        <v>1998</v>
      </c>
      <c r="P50" s="6">
        <f t="shared" si="8"/>
        <v>0.32579640590511105</v>
      </c>
      <c r="Q50" s="6">
        <f t="shared" si="8"/>
        <v>0.36423586331897428</v>
      </c>
      <c r="R50" s="7"/>
      <c r="S50" s="7"/>
      <c r="T50" s="7"/>
      <c r="U50" s="6">
        <f t="shared" si="8"/>
        <v>0.12301996753349426</v>
      </c>
      <c r="V50" s="6">
        <f t="shared" si="10"/>
        <v>0.18694776324242054</v>
      </c>
      <c r="W50" s="6">
        <f t="shared" si="16"/>
        <v>1.0000000000000002</v>
      </c>
      <c r="X50" s="7">
        <f t="shared" si="17"/>
        <v>0.81305223675757965</v>
      </c>
      <c r="Y50" s="7">
        <f t="shared" si="18"/>
        <v>0</v>
      </c>
    </row>
    <row r="51" spans="1:25" x14ac:dyDescent="0.3">
      <c r="A51">
        <f t="shared" si="3"/>
        <v>1999</v>
      </c>
      <c r="B51" s="2">
        <f t="shared" ref="B51:B64" si="22">B50*(1+(B15/100))</f>
        <v>160880.71623188452</v>
      </c>
      <c r="C51" s="2"/>
      <c r="D51" s="2">
        <f>($C50*0.67)*(1+(D15/100))</f>
        <v>114783.51898657772</v>
      </c>
      <c r="E51" s="2">
        <f>($C50*0.33)*(1+(E15/100))</f>
        <v>60365.981351321134</v>
      </c>
      <c r="F51" s="2"/>
      <c r="G51" s="2">
        <f t="shared" si="21"/>
        <v>65188.267172487103</v>
      </c>
      <c r="H51" s="2">
        <f t="shared" si="7"/>
        <v>75670.776165487667</v>
      </c>
      <c r="I51" s="2">
        <f t="shared" si="19"/>
        <v>476889.25990775815</v>
      </c>
      <c r="J51" s="2">
        <f t="shared" si="12"/>
        <v>69019.826447123836</v>
      </c>
      <c r="K51" s="6">
        <f t="shared" si="20"/>
        <v>0.16922039453046023</v>
      </c>
      <c r="L51" s="7">
        <f t="shared" si="14"/>
        <v>1.1692203945304602</v>
      </c>
      <c r="O51">
        <f t="shared" si="15"/>
        <v>1999</v>
      </c>
      <c r="P51" s="6">
        <f t="shared" si="8"/>
        <v>0.33735445470716352</v>
      </c>
      <c r="Q51" s="7"/>
      <c r="R51" s="6">
        <f t="shared" si="8"/>
        <v>0.24069218713120025</v>
      </c>
      <c r="S51" s="6">
        <f t="shared" si="8"/>
        <v>0.12658280742786568</v>
      </c>
      <c r="T51" s="7"/>
      <c r="U51" s="6">
        <f t="shared" si="8"/>
        <v>0.13669476889686313</v>
      </c>
      <c r="V51" s="6">
        <f t="shared" si="10"/>
        <v>0.15867578183690739</v>
      </c>
      <c r="W51" s="6">
        <f t="shared" si="16"/>
        <v>1</v>
      </c>
      <c r="X51" s="7">
        <f t="shared" si="17"/>
        <v>0.84132421816309255</v>
      </c>
      <c r="Y51" s="7">
        <f t="shared" si="18"/>
        <v>0</v>
      </c>
    </row>
    <row r="52" spans="1:25" x14ac:dyDescent="0.3">
      <c r="A52">
        <f t="shared" si="3"/>
        <v>2000</v>
      </c>
      <c r="B52" s="2">
        <f t="shared" si="22"/>
        <v>146304.92334127577</v>
      </c>
      <c r="C52" s="2"/>
      <c r="D52" s="2">
        <f t="shared" ref="D52:D64" si="23">D51*(1+(D16/100))</f>
        <v>135557.04025276855</v>
      </c>
      <c r="E52" s="2">
        <f t="shared" ref="E52:E64" si="24">E51*(1+(E16/100))</f>
        <v>58757.227948308428</v>
      </c>
      <c r="F52" s="2"/>
      <c r="G52" s="2">
        <f t="shared" si="21"/>
        <v>55009.771136174968</v>
      </c>
      <c r="H52" s="2">
        <f t="shared" si="7"/>
        <v>84289.67757073672</v>
      </c>
      <c r="I52" s="2">
        <f t="shared" si="19"/>
        <v>479918.64024926448</v>
      </c>
      <c r="J52" s="2">
        <f t="shared" si="12"/>
        <v>3029.3803415063303</v>
      </c>
      <c r="K52" s="6">
        <f t="shared" si="20"/>
        <v>6.3523769482505968E-3</v>
      </c>
      <c r="L52" s="7">
        <f t="shared" si="14"/>
        <v>1.0063523769482505</v>
      </c>
      <c r="O52">
        <f t="shared" si="15"/>
        <v>2000</v>
      </c>
      <c r="P52" s="6">
        <f t="shared" si="8"/>
        <v>0.30485359615389518</v>
      </c>
      <c r="Q52" s="7"/>
      <c r="R52" s="6">
        <f t="shared" si="8"/>
        <v>0.2824583770748344</v>
      </c>
      <c r="S52" s="6">
        <f t="shared" si="8"/>
        <v>0.12243164365899721</v>
      </c>
      <c r="T52" s="7"/>
      <c r="U52" s="6">
        <f t="shared" si="8"/>
        <v>0.1146231184260805</v>
      </c>
      <c r="V52" s="6">
        <f t="shared" si="10"/>
        <v>0.17563326468619261</v>
      </c>
      <c r="W52" s="6">
        <f t="shared" si="16"/>
        <v>0.99999999999999978</v>
      </c>
      <c r="X52" s="7">
        <f t="shared" si="17"/>
        <v>0.82436673531380722</v>
      </c>
      <c r="Y52" s="7">
        <f t="shared" si="18"/>
        <v>0</v>
      </c>
    </row>
    <row r="53" spans="1:25" x14ac:dyDescent="0.3">
      <c r="A53">
        <f t="shared" si="3"/>
        <v>2001</v>
      </c>
      <c r="B53" s="2">
        <f t="shared" si="22"/>
        <v>128719.07155565443</v>
      </c>
      <c r="C53" s="2"/>
      <c r="D53" s="2">
        <f t="shared" si="23"/>
        <v>134880.61062190722</v>
      </c>
      <c r="E53" s="2">
        <f t="shared" si="24"/>
        <v>60578.702014705981</v>
      </c>
      <c r="F53" s="2"/>
      <c r="G53" s="2">
        <f t="shared" si="21"/>
        <v>43923.651959101626</v>
      </c>
      <c r="H53" s="2">
        <f t="shared" si="7"/>
        <v>91395.297389949832</v>
      </c>
      <c r="I53" s="2">
        <f t="shared" si="19"/>
        <v>459497.33354131912</v>
      </c>
      <c r="J53" s="2">
        <f t="shared" si="12"/>
        <v>-20421.306707945361</v>
      </c>
      <c r="K53" s="6">
        <f t="shared" si="20"/>
        <v>-4.2551601449234727E-2</v>
      </c>
      <c r="L53" s="7">
        <f t="shared" si="14"/>
        <v>0.95744839855076525</v>
      </c>
      <c r="O53">
        <f t="shared" si="15"/>
        <v>2001</v>
      </c>
      <c r="P53" s="6">
        <f t="shared" si="8"/>
        <v>0.28013018174365467</v>
      </c>
      <c r="Q53" s="7"/>
      <c r="R53" s="6">
        <f t="shared" si="8"/>
        <v>0.29353948494627863</v>
      </c>
      <c r="S53" s="6">
        <f t="shared" si="8"/>
        <v>0.13183689565253723</v>
      </c>
      <c r="T53" s="7"/>
      <c r="U53" s="6">
        <f t="shared" si="8"/>
        <v>9.559065690454524E-2</v>
      </c>
      <c r="V53" s="6">
        <f t="shared" si="10"/>
        <v>0.19890278075298415</v>
      </c>
      <c r="W53" s="6">
        <f t="shared" si="16"/>
        <v>0.99999999999999989</v>
      </c>
      <c r="X53" s="7">
        <f t="shared" si="17"/>
        <v>0.80109721924701571</v>
      </c>
      <c r="Y53" s="7">
        <f t="shared" si="18"/>
        <v>0</v>
      </c>
    </row>
    <row r="54" spans="1:25" x14ac:dyDescent="0.3">
      <c r="A54">
        <f t="shared" si="3"/>
        <v>2002</v>
      </c>
      <c r="B54" s="2">
        <f t="shared" si="22"/>
        <v>100207.79720607697</v>
      </c>
      <c r="C54" s="2"/>
      <c r="D54" s="2">
        <f t="shared" si="23"/>
        <v>115177.25102225902</v>
      </c>
      <c r="E54" s="2">
        <f t="shared" si="24"/>
        <v>48449.634297321551</v>
      </c>
      <c r="F54" s="2"/>
      <c r="G54" s="2">
        <f t="shared" si="21"/>
        <v>37298.647534110329</v>
      </c>
      <c r="H54" s="2">
        <f t="shared" si="7"/>
        <v>98944.548954359692</v>
      </c>
      <c r="I54" s="2">
        <f t="shared" si="19"/>
        <v>400077.87901412754</v>
      </c>
      <c r="J54" s="2">
        <f t="shared" si="12"/>
        <v>-59419.454527191585</v>
      </c>
      <c r="K54" s="6">
        <f t="shared" si="20"/>
        <v>-0.12931403555543908</v>
      </c>
      <c r="L54" s="7">
        <f t="shared" si="14"/>
        <v>0.87068596444456092</v>
      </c>
      <c r="O54">
        <f t="shared" si="15"/>
        <v>2002</v>
      </c>
      <c r="P54" s="6">
        <f t="shared" si="8"/>
        <v>0.25047072698197953</v>
      </c>
      <c r="Q54" s="7"/>
      <c r="R54" s="6">
        <f t="shared" si="8"/>
        <v>0.28788707665137336</v>
      </c>
      <c r="S54" s="6">
        <f t="shared" si="8"/>
        <v>0.12110050777291463</v>
      </c>
      <c r="T54" s="7"/>
      <c r="U54" s="6">
        <f t="shared" si="8"/>
        <v>9.3228467482435434E-2</v>
      </c>
      <c r="V54" s="6">
        <f t="shared" si="10"/>
        <v>0.24731322111129711</v>
      </c>
      <c r="W54" s="6">
        <f t="shared" si="16"/>
        <v>1</v>
      </c>
      <c r="X54" s="7">
        <f t="shared" si="17"/>
        <v>0.75268677888870295</v>
      </c>
      <c r="Y54" s="7">
        <f t="shared" si="18"/>
        <v>0</v>
      </c>
    </row>
    <row r="55" spans="1:25" x14ac:dyDescent="0.3">
      <c r="A55">
        <f t="shared" si="3"/>
        <v>2003</v>
      </c>
      <c r="B55" s="2">
        <f t="shared" si="22"/>
        <v>128767.0194098089</v>
      </c>
      <c r="C55" s="2"/>
      <c r="D55" s="2">
        <f t="shared" si="23"/>
        <v>154501.06806627871</v>
      </c>
      <c r="E55" s="2">
        <f t="shared" si="24"/>
        <v>70556.233434503432</v>
      </c>
      <c r="F55" s="2"/>
      <c r="G55" s="2">
        <f t="shared" si="21"/>
        <v>52344.921949370437</v>
      </c>
      <c r="H55" s="2">
        <f t="shared" si="7"/>
        <v>102872.64754784778</v>
      </c>
      <c r="I55" s="2">
        <f t="shared" si="19"/>
        <v>509041.89040780923</v>
      </c>
      <c r="J55" s="2">
        <f t="shared" si="12"/>
        <v>108964.01139368169</v>
      </c>
      <c r="K55" s="6">
        <f t="shared" si="20"/>
        <v>0.27235700124733453</v>
      </c>
      <c r="L55" s="7">
        <f t="shared" si="14"/>
        <v>1.2723570012473346</v>
      </c>
      <c r="O55">
        <f t="shared" si="15"/>
        <v>2003</v>
      </c>
      <c r="P55" s="6">
        <f t="shared" si="8"/>
        <v>0.25295957334012265</v>
      </c>
      <c r="Q55" s="7"/>
      <c r="R55" s="6">
        <f t="shared" si="8"/>
        <v>0.30351346515412142</v>
      </c>
      <c r="S55" s="6">
        <f t="shared" si="8"/>
        <v>0.13860594729832282</v>
      </c>
      <c r="T55" s="7"/>
      <c r="U55" s="6">
        <f t="shared" si="8"/>
        <v>0.10283028358910756</v>
      </c>
      <c r="V55" s="6">
        <f t="shared" si="10"/>
        <v>0.20209073061832555</v>
      </c>
      <c r="W55" s="6">
        <f t="shared" si="16"/>
        <v>0.99999999999999978</v>
      </c>
      <c r="X55" s="7">
        <f t="shared" si="17"/>
        <v>0.79790926938167428</v>
      </c>
      <c r="Y55" s="7">
        <f t="shared" si="18"/>
        <v>0</v>
      </c>
    </row>
    <row r="56" spans="1:25" x14ac:dyDescent="0.3">
      <c r="A56">
        <f t="shared" si="3"/>
        <v>2004</v>
      </c>
      <c r="B56" s="2">
        <f t="shared" si="22"/>
        <v>142596.59729442236</v>
      </c>
      <c r="C56" s="2"/>
      <c r="D56" s="2">
        <f t="shared" si="23"/>
        <v>185946.67044980841</v>
      </c>
      <c r="E56" s="2">
        <f t="shared" si="24"/>
        <v>84594.807200966592</v>
      </c>
      <c r="F56" s="2"/>
      <c r="G56" s="2">
        <f t="shared" si="21"/>
        <v>63252.033335960754</v>
      </c>
      <c r="H56" s="2">
        <f t="shared" si="7"/>
        <v>107234.44780387652</v>
      </c>
      <c r="I56" s="2">
        <f t="shared" si="19"/>
        <v>583624.55608503462</v>
      </c>
      <c r="J56" s="2">
        <f>I56-I55</f>
        <v>74582.665677225392</v>
      </c>
      <c r="K56" s="6">
        <f>(J56/I55)</f>
        <v>0.14651577224317414</v>
      </c>
      <c r="L56" s="7">
        <f t="shared" si="14"/>
        <v>1.1465157722431742</v>
      </c>
      <c r="O56">
        <f t="shared" si="15"/>
        <v>2004</v>
      </c>
      <c r="P56" s="6">
        <f t="shared" si="8"/>
        <v>0.24432933091603143</v>
      </c>
      <c r="Q56" s="7"/>
      <c r="R56" s="6">
        <f t="shared" si="8"/>
        <v>0.31860665989988918</v>
      </c>
      <c r="S56" s="6">
        <f t="shared" si="8"/>
        <v>0.14494730613877915</v>
      </c>
      <c r="T56" s="7"/>
      <c r="U56" s="6">
        <f t="shared" si="8"/>
        <v>0.10837795064734199</v>
      </c>
      <c r="V56" s="6">
        <f t="shared" si="10"/>
        <v>0.18373875239795834</v>
      </c>
      <c r="W56" s="6">
        <f t="shared" si="16"/>
        <v>1</v>
      </c>
      <c r="X56" s="7">
        <f t="shared" si="17"/>
        <v>0.81626124760204177</v>
      </c>
      <c r="Y56" s="7">
        <f t="shared" si="18"/>
        <v>0</v>
      </c>
    </row>
    <row r="57" spans="1:25" x14ac:dyDescent="0.3">
      <c r="A57">
        <f t="shared" si="3"/>
        <v>2005</v>
      </c>
      <c r="B57" s="2">
        <f t="shared" si="22"/>
        <v>149398.45498536632</v>
      </c>
      <c r="C57" s="2"/>
      <c r="D57" s="2">
        <f t="shared" si="23"/>
        <v>211850.90111017122</v>
      </c>
      <c r="E57" s="2">
        <f t="shared" si="24"/>
        <v>90823.522855173767</v>
      </c>
      <c r="F57" s="2"/>
      <c r="G57" s="2">
        <f t="shared" si="21"/>
        <v>73101.00744670321</v>
      </c>
      <c r="H57" s="2">
        <f t="shared" si="7"/>
        <v>109808.07455116956</v>
      </c>
      <c r="I57" s="2">
        <f t="shared" si="19"/>
        <v>634981.96094858414</v>
      </c>
      <c r="J57" s="2">
        <f t="shared" si="12"/>
        <v>51357.404863549513</v>
      </c>
      <c r="K57" s="6">
        <f t="shared" si="20"/>
        <v>8.7997333779195358E-2</v>
      </c>
      <c r="L57" s="7">
        <f t="shared" si="14"/>
        <v>1.0879973337791953</v>
      </c>
      <c r="O57">
        <f t="shared" si="15"/>
        <v>2005</v>
      </c>
      <c r="P57" s="6">
        <f t="shared" si="8"/>
        <v>0.2352798412764098</v>
      </c>
      <c r="Q57" s="7"/>
      <c r="R57" s="6">
        <f t="shared" si="8"/>
        <v>0.33363294414488925</v>
      </c>
      <c r="S57" s="6">
        <f t="shared" si="8"/>
        <v>0.14303323313231561</v>
      </c>
      <c r="T57" s="7"/>
      <c r="U57" s="6">
        <f t="shared" si="8"/>
        <v>0.11512296717453105</v>
      </c>
      <c r="V57" s="6">
        <f t="shared" si="10"/>
        <v>0.17293101427185417</v>
      </c>
      <c r="W57" s="6">
        <f t="shared" si="16"/>
        <v>1</v>
      </c>
      <c r="X57" s="7">
        <f t="shared" si="17"/>
        <v>0.8270689857281458</v>
      </c>
      <c r="Y57" s="7">
        <f t="shared" si="18"/>
        <v>0</v>
      </c>
    </row>
    <row r="58" spans="1:25" x14ac:dyDescent="0.3">
      <c r="A58">
        <f t="shared" si="3"/>
        <v>2006</v>
      </c>
      <c r="B58" s="2">
        <f t="shared" si="22"/>
        <v>172764.37334507762</v>
      </c>
      <c r="C58" s="2"/>
      <c r="D58" s="2">
        <f t="shared" si="23"/>
        <v>240656.2681341212</v>
      </c>
      <c r="E58" s="2">
        <f t="shared" si="24"/>
        <v>105042.85359337977</v>
      </c>
      <c r="F58" s="2"/>
      <c r="G58" s="2">
        <f t="shared" si="21"/>
        <v>92572.922800281551</v>
      </c>
      <c r="H58" s="2">
        <f t="shared" si="7"/>
        <v>114496.8793345045</v>
      </c>
      <c r="I58" s="2">
        <f t="shared" si="19"/>
        <v>725533.29720736458</v>
      </c>
      <c r="J58" s="2">
        <f t="shared" si="12"/>
        <v>90551.336258780444</v>
      </c>
      <c r="K58" s="6">
        <f t="shared" si="20"/>
        <v>0.14260458064589426</v>
      </c>
      <c r="L58" s="7">
        <f t="shared" si="14"/>
        <v>1.1426045806458942</v>
      </c>
      <c r="O58">
        <f t="shared" si="15"/>
        <v>2006</v>
      </c>
      <c r="P58" s="6">
        <f t="shared" si="8"/>
        <v>0.23812053011221049</v>
      </c>
      <c r="Q58" s="7"/>
      <c r="R58" s="6">
        <f t="shared" si="8"/>
        <v>0.33169569068770011</v>
      </c>
      <c r="S58" s="6">
        <f t="shared" si="8"/>
        <v>0.1447801968534016</v>
      </c>
      <c r="T58" s="7"/>
      <c r="U58" s="6">
        <f t="shared" si="8"/>
        <v>0.1275929349577781</v>
      </c>
      <c r="V58" s="6">
        <f t="shared" si="10"/>
        <v>0.15781064738890979</v>
      </c>
      <c r="W58" s="6">
        <f t="shared" si="16"/>
        <v>1</v>
      </c>
      <c r="X58" s="7">
        <f t="shared" si="17"/>
        <v>0.84218935261109029</v>
      </c>
      <c r="Y58" s="7">
        <f t="shared" si="18"/>
        <v>0</v>
      </c>
    </row>
    <row r="59" spans="1:25" x14ac:dyDescent="0.3">
      <c r="A59">
        <f t="shared" si="3"/>
        <v>2007</v>
      </c>
      <c r="B59" s="2">
        <f t="shared" si="22"/>
        <v>182076.37306837732</v>
      </c>
      <c r="C59" s="2"/>
      <c r="D59" s="2">
        <f t="shared" si="23"/>
        <v>255146.18203847666</v>
      </c>
      <c r="E59" s="2">
        <f t="shared" si="24"/>
        <v>106257.14898091924</v>
      </c>
      <c r="F59" s="2"/>
      <c r="G59" s="2">
        <f t="shared" si="21"/>
        <v>106942.09187734124</v>
      </c>
      <c r="H59" s="2">
        <f t="shared" si="7"/>
        <v>122420.06338445219</v>
      </c>
      <c r="I59" s="2">
        <f t="shared" si="19"/>
        <v>772841.85934956674</v>
      </c>
      <c r="J59" s="2">
        <f t="shared" si="12"/>
        <v>47308.562142202165</v>
      </c>
      <c r="K59" s="6">
        <f t="shared" si="20"/>
        <v>6.5205225348438992E-2</v>
      </c>
      <c r="L59" s="7">
        <f t="shared" si="14"/>
        <v>1.065205225348439</v>
      </c>
      <c r="O59">
        <f t="shared" si="15"/>
        <v>2007</v>
      </c>
      <c r="P59" s="6">
        <f t="shared" si="8"/>
        <v>0.23559331170495221</v>
      </c>
      <c r="Q59" s="7"/>
      <c r="R59" s="6">
        <f t="shared" si="8"/>
        <v>0.33014022073443439</v>
      </c>
      <c r="S59" s="6">
        <f t="shared" si="8"/>
        <v>0.13748886359538881</v>
      </c>
      <c r="T59" s="7"/>
      <c r="U59" s="6">
        <f t="shared" si="8"/>
        <v>0.13837512886186706</v>
      </c>
      <c r="V59" s="6">
        <f t="shared" si="10"/>
        <v>0.15840247510335742</v>
      </c>
      <c r="W59" s="6">
        <f t="shared" si="16"/>
        <v>1</v>
      </c>
      <c r="X59" s="7">
        <f t="shared" si="17"/>
        <v>0.84159752489664252</v>
      </c>
      <c r="Y59" s="7">
        <f t="shared" si="18"/>
        <v>0</v>
      </c>
    </row>
    <row r="60" spans="1:25" x14ac:dyDescent="0.3">
      <c r="A60">
        <f t="shared" si="3"/>
        <v>2008</v>
      </c>
      <c r="B60" s="2">
        <f t="shared" si="22"/>
        <v>114671.69975846402</v>
      </c>
      <c r="C60" s="2"/>
      <c r="D60" s="2">
        <f t="shared" si="23"/>
        <v>148433.84286270419</v>
      </c>
      <c r="E60" s="2">
        <f t="shared" si="24"/>
        <v>67930.195343501677</v>
      </c>
      <c r="F60" s="2"/>
      <c r="G60" s="2">
        <f t="shared" si="21"/>
        <v>59779.559938514976</v>
      </c>
      <c r="H60" s="2">
        <f t="shared" si="7"/>
        <v>128602.27658536703</v>
      </c>
      <c r="I60" s="2">
        <f t="shared" si="19"/>
        <v>519417.57448855188</v>
      </c>
      <c r="J60" s="2">
        <f t="shared" si="12"/>
        <v>-253424.28486101486</v>
      </c>
      <c r="K60" s="6">
        <f t="shared" si="20"/>
        <v>-0.32791221359865247</v>
      </c>
      <c r="L60" s="7">
        <f t="shared" si="14"/>
        <v>0.67208778640134748</v>
      </c>
      <c r="O60">
        <f t="shared" si="15"/>
        <v>2008</v>
      </c>
      <c r="P60" s="6">
        <f t="shared" si="8"/>
        <v>0.22076977251179131</v>
      </c>
      <c r="Q60" s="7"/>
      <c r="R60" s="6">
        <f t="shared" si="8"/>
        <v>0.28576977397975145</v>
      </c>
      <c r="S60" s="6">
        <f t="shared" si="8"/>
        <v>0.13078147271083312</v>
      </c>
      <c r="T60" s="7"/>
      <c r="U60" s="6">
        <f t="shared" si="8"/>
        <v>0.11508959818577054</v>
      </c>
      <c r="V60" s="6">
        <f t="shared" si="10"/>
        <v>0.24758938261185359</v>
      </c>
      <c r="W60" s="6">
        <f t="shared" si="16"/>
        <v>1</v>
      </c>
      <c r="X60" s="7">
        <f t="shared" si="17"/>
        <v>0.75241061738814652</v>
      </c>
      <c r="Y60" s="7">
        <f t="shared" si="18"/>
        <v>0</v>
      </c>
    </row>
    <row r="61" spans="1:25" x14ac:dyDescent="0.3">
      <c r="A61">
        <f t="shared" si="3"/>
        <v>2009</v>
      </c>
      <c r="B61" s="2">
        <f t="shared" si="22"/>
        <v>145048.23302448113</v>
      </c>
      <c r="C61" s="2"/>
      <c r="D61" s="2">
        <f t="shared" si="23"/>
        <v>208130.96578522655</v>
      </c>
      <c r="E61" s="2">
        <f t="shared" si="24"/>
        <v>92465.223297667617</v>
      </c>
      <c r="F61" s="2"/>
      <c r="G61" s="2">
        <f t="shared" si="21"/>
        <v>81734.798917133376</v>
      </c>
      <c r="H61" s="2">
        <f t="shared" si="7"/>
        <v>136228.39158687927</v>
      </c>
      <c r="I61" s="2">
        <f t="shared" si="19"/>
        <v>663607.61261138797</v>
      </c>
      <c r="J61" s="2">
        <f t="shared" si="12"/>
        <v>144190.03812283609</v>
      </c>
      <c r="K61" s="6">
        <f t="shared" si="20"/>
        <v>0.27759945986581952</v>
      </c>
      <c r="L61" s="7">
        <f t="shared" si="14"/>
        <v>1.2775994598658196</v>
      </c>
      <c r="O61">
        <f t="shared" si="15"/>
        <v>2009</v>
      </c>
      <c r="P61" s="6">
        <f t="shared" si="8"/>
        <v>0.21857530002360315</v>
      </c>
      <c r="Q61" s="7"/>
      <c r="R61" s="6">
        <f t="shared" si="8"/>
        <v>0.31363559101771354</v>
      </c>
      <c r="S61" s="6">
        <f t="shared" si="8"/>
        <v>0.13933719496345762</v>
      </c>
      <c r="T61" s="7"/>
      <c r="U61" s="6">
        <f t="shared" si="8"/>
        <v>0.1231673618020981</v>
      </c>
      <c r="V61" s="6">
        <f t="shared" si="10"/>
        <v>0.20528455219312758</v>
      </c>
      <c r="W61" s="6">
        <f t="shared" si="16"/>
        <v>1</v>
      </c>
      <c r="X61" s="7">
        <f t="shared" si="17"/>
        <v>0.79471544780687242</v>
      </c>
      <c r="Y61" s="7">
        <f t="shared" si="18"/>
        <v>0</v>
      </c>
    </row>
    <row r="62" spans="1:25" x14ac:dyDescent="0.3">
      <c r="A62">
        <f t="shared" si="3"/>
        <v>2010</v>
      </c>
      <c r="B62" s="2">
        <f t="shared" si="22"/>
        <v>166674.92456843128</v>
      </c>
      <c r="C62" s="2"/>
      <c r="D62" s="2">
        <f t="shared" si="23"/>
        <v>261121.10967414521</v>
      </c>
      <c r="E62" s="2">
        <f t="shared" si="24"/>
        <v>118096.58319578109</v>
      </c>
      <c r="F62" s="2"/>
      <c r="G62" s="2">
        <f t="shared" si="21"/>
        <v>90823.7085567186</v>
      </c>
      <c r="H62" s="2">
        <f t="shared" si="7"/>
        <v>144974.25432675693</v>
      </c>
      <c r="I62" s="2">
        <f t="shared" si="19"/>
        <v>781690.58032183314</v>
      </c>
      <c r="J62" s="2">
        <f t="shared" si="12"/>
        <v>118082.96771044517</v>
      </c>
      <c r="K62" s="6">
        <f t="shared" si="20"/>
        <v>0.17794094803369165</v>
      </c>
      <c r="L62" s="7">
        <f t="shared" si="14"/>
        <v>1.1779409480336915</v>
      </c>
      <c r="O62">
        <f t="shared" si="15"/>
        <v>2010</v>
      </c>
      <c r="P62" s="6">
        <f t="shared" si="8"/>
        <v>0.21322365749860878</v>
      </c>
      <c r="Q62" s="7"/>
      <c r="R62" s="6">
        <f t="shared" si="8"/>
        <v>0.33404663718301164</v>
      </c>
      <c r="S62" s="6">
        <f t="shared" si="8"/>
        <v>0.15107842689771064</v>
      </c>
      <c r="T62" s="7"/>
      <c r="U62" s="6">
        <f t="shared" si="8"/>
        <v>0.1161888231009835</v>
      </c>
      <c r="V62" s="6">
        <f t="shared" si="10"/>
        <v>0.18546245531968539</v>
      </c>
      <c r="W62" s="6">
        <f t="shared" si="16"/>
        <v>0.99999999999999989</v>
      </c>
      <c r="X62" s="7">
        <f t="shared" si="17"/>
        <v>0.81453754468031447</v>
      </c>
      <c r="Y62" s="7">
        <f t="shared" si="18"/>
        <v>0</v>
      </c>
    </row>
    <row r="63" spans="1:25" x14ac:dyDescent="0.3">
      <c r="A63">
        <f t="shared" si="3"/>
        <v>2011</v>
      </c>
      <c r="B63" s="2">
        <f t="shared" si="22"/>
        <v>169958.42058242939</v>
      </c>
      <c r="C63" s="2"/>
      <c r="D63" s="2">
        <f t="shared" si="23"/>
        <v>255611.45426002075</v>
      </c>
      <c r="E63" s="2">
        <f t="shared" si="24"/>
        <v>114789.87886629922</v>
      </c>
      <c r="F63" s="2"/>
      <c r="G63" s="2">
        <f t="shared" si="21"/>
        <v>77599.776590860376</v>
      </c>
      <c r="H63" s="2">
        <f t="shared" si="7"/>
        <v>155934.30795385977</v>
      </c>
      <c r="I63" s="2">
        <f t="shared" si="19"/>
        <v>773893.83825346944</v>
      </c>
      <c r="J63" s="2">
        <f t="shared" si="12"/>
        <v>-7796.7420683637029</v>
      </c>
      <c r="K63" s="6">
        <f t="shared" si="20"/>
        <v>-9.9742049663099092E-3</v>
      </c>
      <c r="L63" s="7">
        <f t="shared" si="14"/>
        <v>0.99002579503369004</v>
      </c>
      <c r="O63">
        <f t="shared" si="15"/>
        <v>2011</v>
      </c>
      <c r="P63" s="6">
        <f t="shared" si="8"/>
        <v>0.21961464503450898</v>
      </c>
      <c r="Q63" s="7"/>
      <c r="R63" s="6">
        <f t="shared" si="8"/>
        <v>0.33029265982642653</v>
      </c>
      <c r="S63" s="6">
        <f t="shared" si="8"/>
        <v>0.14832768164346424</v>
      </c>
      <c r="T63" s="7"/>
      <c r="U63" s="6">
        <f t="shared" si="8"/>
        <v>0.100271862567078</v>
      </c>
      <c r="V63" s="6">
        <f t="shared" si="10"/>
        <v>0.20149315092852232</v>
      </c>
      <c r="W63" s="6">
        <f t="shared" si="16"/>
        <v>1</v>
      </c>
      <c r="X63" s="7">
        <f t="shared" si="17"/>
        <v>0.79850684907147773</v>
      </c>
      <c r="Y63" s="7">
        <f t="shared" si="18"/>
        <v>0</v>
      </c>
    </row>
    <row r="64" spans="1:25" x14ac:dyDescent="0.3">
      <c r="A64">
        <f t="shared" si="3"/>
        <v>2012</v>
      </c>
      <c r="B64" s="2">
        <f t="shared" si="22"/>
        <v>196845.84271856971</v>
      </c>
      <c r="C64" s="2"/>
      <c r="D64" s="2">
        <f t="shared" si="23"/>
        <v>295998.06403310399</v>
      </c>
      <c r="E64" s="2">
        <f t="shared" si="24"/>
        <v>135497.97301377961</v>
      </c>
      <c r="F64" s="2"/>
      <c r="G64" s="2">
        <f t="shared" si="21"/>
        <v>91676.376064442447</v>
      </c>
      <c r="H64" s="2">
        <f t="shared" si="7"/>
        <v>162249.64742599108</v>
      </c>
      <c r="I64" s="2">
        <f t="shared" si="19"/>
        <v>882267.90325588686</v>
      </c>
      <c r="J64" s="2">
        <f t="shared" si="12"/>
        <v>108374.06500241742</v>
      </c>
      <c r="K64" s="6">
        <f t="shared" si="20"/>
        <v>0.14003737934778882</v>
      </c>
      <c r="L64" s="7">
        <f t="shared" si="14"/>
        <v>1.1400373793477887</v>
      </c>
      <c r="O64">
        <f t="shared" si="15"/>
        <v>2012</v>
      </c>
      <c r="P64" s="6">
        <f t="shared" si="8"/>
        <v>0.22311345793283144</v>
      </c>
      <c r="Q64" s="7"/>
      <c r="R64" s="6">
        <f t="shared" si="8"/>
        <v>0.33549680651507818</v>
      </c>
      <c r="S64" s="6">
        <f t="shared" si="8"/>
        <v>0.15357917080939157</v>
      </c>
      <c r="T64" s="7"/>
      <c r="U64" s="6">
        <f t="shared" si="8"/>
        <v>0.10390990732647482</v>
      </c>
      <c r="V64" s="6">
        <f t="shared" si="10"/>
        <v>0.18390065741622397</v>
      </c>
      <c r="W64" s="6">
        <f t="shared" si="16"/>
        <v>0.99999999999999989</v>
      </c>
      <c r="X64" s="7">
        <f t="shared" si="17"/>
        <v>0.81609934258377592</v>
      </c>
      <c r="Y64" s="7">
        <f t="shared" si="18"/>
        <v>0</v>
      </c>
    </row>
    <row r="65" spans="1:19" x14ac:dyDescent="0.3">
      <c r="A65" s="9" t="s">
        <v>79</v>
      </c>
      <c r="B65" s="10">
        <f>B64</f>
        <v>196845.84271856971</v>
      </c>
      <c r="C65" s="10"/>
      <c r="D65" s="10">
        <f>D64</f>
        <v>295998.06403310399</v>
      </c>
      <c r="E65" s="10">
        <f>E64</f>
        <v>135497.97301377961</v>
      </c>
      <c r="F65" s="10"/>
      <c r="G65" s="10">
        <f>G64</f>
        <v>91676.376064442447</v>
      </c>
      <c r="H65" s="10">
        <f>H64</f>
        <v>162249.64742599108</v>
      </c>
      <c r="I65" s="52">
        <f>SUM(B64:H64)</f>
        <v>882267.90325588686</v>
      </c>
      <c r="J65" s="10"/>
      <c r="K65" s="10"/>
      <c r="L65" s="74"/>
      <c r="S65" s="7"/>
    </row>
    <row r="66" spans="1:19" x14ac:dyDescent="0.3">
      <c r="A66" s="11" t="s">
        <v>80</v>
      </c>
      <c r="I66" s="51">
        <f>(I65-I39)/I39</f>
        <v>7.8226790325588684</v>
      </c>
      <c r="K66" s="6"/>
      <c r="R66" s="7"/>
    </row>
    <row r="67" spans="1:19" x14ac:dyDescent="0.3">
      <c r="A67" s="1" t="s">
        <v>81</v>
      </c>
      <c r="I67" s="29">
        <f>STDEV(L40:L64)</f>
        <v>0.14119460257545302</v>
      </c>
    </row>
    <row r="68" spans="1:19" x14ac:dyDescent="0.3">
      <c r="A68" s="1" t="s">
        <v>82</v>
      </c>
      <c r="I68" s="13">
        <f>((1+I66)^(1/I73))-1</f>
        <v>9.0998162662071724E-2</v>
      </c>
    </row>
    <row r="69" spans="1:19" x14ac:dyDescent="0.3">
      <c r="A69" s="1" t="s">
        <v>83</v>
      </c>
      <c r="I69" s="31">
        <f>J60</f>
        <v>-253424.28486101486</v>
      </c>
    </row>
    <row r="70" spans="1:19" x14ac:dyDescent="0.3">
      <c r="A70" s="1" t="s">
        <v>84</v>
      </c>
      <c r="I70" s="32">
        <f>K60</f>
        <v>-0.32791221359865247</v>
      </c>
    </row>
    <row r="71" spans="1:19" x14ac:dyDescent="0.3">
      <c r="A71" s="3" t="s">
        <v>85</v>
      </c>
      <c r="I71" s="33">
        <f>I64-I65</f>
        <v>0</v>
      </c>
    </row>
    <row r="72" spans="1:19" x14ac:dyDescent="0.3">
      <c r="A72" s="3" t="s">
        <v>149</v>
      </c>
      <c r="I72" s="33">
        <f>((SUM(J40:J64))-(I65-I39))</f>
        <v>0</v>
      </c>
    </row>
    <row r="73" spans="1:19" x14ac:dyDescent="0.3">
      <c r="A73" s="3" t="s">
        <v>160</v>
      </c>
      <c r="I73" s="3">
        <f>COUNTA(I40:I64)</f>
        <v>25</v>
      </c>
    </row>
    <row r="74" spans="1:19" x14ac:dyDescent="0.3">
      <c r="A74" s="1" t="s">
        <v>106</v>
      </c>
      <c r="B74" s="63"/>
      <c r="C74" s="63"/>
      <c r="D74" s="63"/>
      <c r="E74" s="63"/>
      <c r="G74" s="63"/>
      <c r="H74" s="63"/>
      <c r="I74" s="84">
        <f>(SUM(B62:G62)/I62)</f>
        <v>0.81453754468031458</v>
      </c>
    </row>
    <row r="75" spans="1:19" x14ac:dyDescent="0.3">
      <c r="A75" s="1" t="s">
        <v>107</v>
      </c>
      <c r="B75" s="63"/>
      <c r="C75" s="63"/>
      <c r="D75" s="63"/>
      <c r="E75" s="63"/>
      <c r="G75" s="63"/>
      <c r="H75" s="63"/>
      <c r="I75" s="84">
        <f>(H62/I62)</f>
        <v>0.18546245531968539</v>
      </c>
    </row>
    <row r="76" spans="1:19" x14ac:dyDescent="0.3">
      <c r="A76" s="3" t="s">
        <v>108</v>
      </c>
      <c r="I76" s="3">
        <f>100%-(I74+I75)</f>
        <v>0</v>
      </c>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6"/>
  <sheetViews>
    <sheetView topLeftCell="A60" zoomScaleNormal="100" workbookViewId="0">
      <selection activeCell="A74" sqref="A74:I76"/>
    </sheetView>
  </sheetViews>
  <sheetFormatPr defaultColWidth="8.88671875" defaultRowHeight="14.4" x14ac:dyDescent="0.3"/>
  <cols>
    <col min="1" max="1" width="25.44140625" customWidth="1"/>
    <col min="2" max="4" width="9.33203125" bestFit="1" customWidth="1"/>
    <col min="5" max="5" width="9.44140625" bestFit="1" customWidth="1"/>
    <col min="7" max="7" width="9.88671875" bestFit="1" customWidth="1"/>
    <col min="8" max="8" width="9.33203125" bestFit="1" customWidth="1"/>
    <col min="9" max="9" width="10.6640625" customWidth="1"/>
    <col min="10" max="10" width="10" bestFit="1" customWidth="1"/>
    <col min="39" max="40" width="10.88671875" bestFit="1" customWidth="1"/>
    <col min="41" max="41" width="9.33203125" bestFit="1" customWidth="1"/>
    <col min="42" max="42" width="9.44140625" bestFit="1" customWidth="1"/>
    <col min="43" max="43" width="10.88671875" bestFit="1" customWidth="1"/>
    <col min="44" max="44" width="9.88671875" bestFit="1" customWidth="1"/>
    <col min="45" max="45" width="10.88671875" bestFit="1" customWidth="1"/>
    <col min="46" max="46" width="11.44140625" customWidth="1"/>
  </cols>
  <sheetData>
    <row r="1" spans="1:8" x14ac:dyDescent="0.3">
      <c r="A1" s="20" t="s">
        <v>50</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0</v>
      </c>
      <c r="B29" s="17">
        <f>'Non-Rebalanced Portfolio'!B29</f>
        <v>0</v>
      </c>
      <c r="C29" s="19"/>
      <c r="D29" s="17">
        <f>'Non-Rebalanced Portfolio'!D29</f>
        <v>0</v>
      </c>
      <c r="E29" s="17">
        <f>'Non-Rebalanced Portfolio'!E29</f>
        <v>0</v>
      </c>
      <c r="F29" s="19"/>
      <c r="G29" s="17">
        <f>'Non-Rebalanced Portfolio'!G29</f>
        <v>0</v>
      </c>
      <c r="H29" s="17">
        <f>'Non-Rebalanced Portfolio'!H29</f>
        <v>0</v>
      </c>
    </row>
    <row r="30" spans="1:8" x14ac:dyDescent="0.3">
      <c r="A30" s="17">
        <f>'Non-Rebalanced Portfolio'!A30</f>
        <v>0</v>
      </c>
      <c r="B30" s="17">
        <f>'Non-Rebalanced Portfolio'!B30</f>
        <v>0</v>
      </c>
      <c r="C30" s="19"/>
      <c r="D30" s="17">
        <f>'Non-Rebalanced Portfolio'!D30</f>
        <v>0</v>
      </c>
      <c r="E30" s="17">
        <f>'Non-Rebalanced Portfolio'!E30</f>
        <v>0</v>
      </c>
      <c r="F30" s="19"/>
      <c r="G30" s="17">
        <f>'Non-Rebalanced Portfolio'!G30</f>
        <v>0</v>
      </c>
      <c r="H30" s="17">
        <f>'Non-Rebalanced Portfolio'!H30</f>
        <v>0</v>
      </c>
    </row>
    <row r="31" spans="1:8" x14ac:dyDescent="0.3">
      <c r="A31" s="17">
        <f>'Non-Rebalanced Portfolio'!A31</f>
        <v>0</v>
      </c>
      <c r="B31" s="17">
        <f>'Non-Rebalanced Portfolio'!B31</f>
        <v>0</v>
      </c>
      <c r="C31" s="19"/>
      <c r="D31" s="17">
        <f>'Non-Rebalanced Portfolio'!D31</f>
        <v>0</v>
      </c>
      <c r="E31" s="17">
        <f>'Non-Rebalanced Portfolio'!E31</f>
        <v>0</v>
      </c>
      <c r="F31" s="19"/>
      <c r="G31" s="17">
        <f>'Non-Rebalanced Portfolio'!G31</f>
        <v>0</v>
      </c>
      <c r="H31" s="17">
        <f>'Non-Rebalanced Portfolio'!H31</f>
        <v>0</v>
      </c>
    </row>
    <row r="32" spans="1:8" x14ac:dyDescent="0.3">
      <c r="A32" s="17">
        <f>'Non-Rebalanced Portfolio'!A32</f>
        <v>0</v>
      </c>
      <c r="B32" s="17">
        <f>'Non-Rebalanced Portfolio'!B32</f>
        <v>0</v>
      </c>
      <c r="C32" s="19"/>
      <c r="D32" s="17">
        <f>'Non-Rebalanced Portfolio'!D32</f>
        <v>0</v>
      </c>
      <c r="E32" s="17">
        <f>'Non-Rebalanced Portfolio'!E32</f>
        <v>0</v>
      </c>
      <c r="F32" s="19"/>
      <c r="G32" s="17">
        <f>'Non-Rebalanced Portfolio'!G32</f>
        <v>0</v>
      </c>
      <c r="H32" s="17">
        <f>'Non-Rebalanced Portfolio'!H32</f>
        <v>0</v>
      </c>
    </row>
    <row r="33" spans="1:47" x14ac:dyDescent="0.3">
      <c r="A33" s="17">
        <f>'Non-Rebalanced Portfolio'!A33</f>
        <v>0</v>
      </c>
      <c r="B33" s="17">
        <f>'Non-Rebalanced Portfolio'!B33</f>
        <v>0</v>
      </c>
      <c r="C33" s="19"/>
      <c r="D33" s="17">
        <f>'Non-Rebalanced Portfolio'!D33</f>
        <v>0</v>
      </c>
      <c r="E33" s="17">
        <f>'Non-Rebalanced Portfolio'!E33</f>
        <v>0</v>
      </c>
      <c r="F33" s="19"/>
      <c r="G33" s="17">
        <f>'Non-Rebalanced Portfolio'!G33</f>
        <v>0</v>
      </c>
      <c r="H33" s="17">
        <f>'Non-Rebalanced Portfolio'!H33</f>
        <v>0</v>
      </c>
    </row>
    <row r="36" spans="1:47" x14ac:dyDescent="0.3">
      <c r="A36" s="20" t="s">
        <v>117</v>
      </c>
      <c r="O36" s="20" t="s">
        <v>127</v>
      </c>
      <c r="AB36" s="20" t="s">
        <v>18</v>
      </c>
      <c r="AL36" s="20" t="s">
        <v>21</v>
      </c>
    </row>
    <row r="37" spans="1:47"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89</v>
      </c>
    </row>
    <row r="38" spans="1:47"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73</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88</v>
      </c>
    </row>
    <row r="39" spans="1:47" x14ac:dyDescent="0.3">
      <c r="A39" t="s">
        <v>72</v>
      </c>
      <c r="B39" s="2">
        <f>'Non-Rebalanced Portfolio'!B39</f>
        <v>20000</v>
      </c>
      <c r="C39" s="2">
        <f>'Non-Rebalanced Portfolio'!C39</f>
        <v>30000</v>
      </c>
      <c r="F39" s="2">
        <f>'Non-Rebalanced Portfolio'!F39</f>
        <v>20000</v>
      </c>
      <c r="H39" s="2">
        <f>'Non-Rebalanced Portfolio'!H39</f>
        <v>30000</v>
      </c>
      <c r="I39" s="2">
        <f>SUM(B39:H39)</f>
        <v>100000</v>
      </c>
      <c r="O39" s="21" t="s">
        <v>87</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3">
      <c r="A40">
        <f t="shared" ref="A40:A64" si="4">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O40">
        <f>A40</f>
        <v>1988</v>
      </c>
      <c r="P40" s="6">
        <f t="shared" ref="P40:U64" si="5">B40/$I40</f>
        <v>0.2018957914056182</v>
      </c>
      <c r="Q40" s="6">
        <f t="shared" ref="Q40:Q50" si="6">C40/$I40</f>
        <v>0.31203427121126182</v>
      </c>
      <c r="R40" s="7"/>
      <c r="S40" s="7"/>
      <c r="T40" s="6">
        <f t="shared" ref="T40:T48" si="7">F40/$I40</f>
        <v>0.20633951395264608</v>
      </c>
      <c r="U40" s="7"/>
      <c r="V40" s="6">
        <f t="shared" ref="V40:V64" si="8">H40/$I40</f>
        <v>0.27973042343047388</v>
      </c>
      <c r="W40" s="6">
        <f>SUM(P40:V40)</f>
        <v>1</v>
      </c>
      <c r="X40" s="7">
        <f>SUM(P40:U40)</f>
        <v>0.72026957656952606</v>
      </c>
      <c r="Y40" s="7">
        <f>W40-(X40+V40)</f>
        <v>0</v>
      </c>
      <c r="Z40" s="6"/>
      <c r="AB40">
        <f>O40</f>
        <v>1988</v>
      </c>
      <c r="AC40" s="1" t="b">
        <f>AND((B40/$I40)&gt;0.15,(B40/$I40)&lt;0.25)</f>
        <v>1</v>
      </c>
      <c r="AD40" s="1" t="b">
        <f>AND((C40/$I40)&gt;0.25,(C40/$I40)&lt;0.35)</f>
        <v>1</v>
      </c>
      <c r="AG40" s="1" t="b">
        <f t="shared" ref="AG40:AG48" si="9">AND((F40/$I40)&gt;0.15,(F40/$I40)&lt;0.25)</f>
        <v>1</v>
      </c>
      <c r="AI40" s="1" t="b">
        <f>AND((H40/$I40)&gt;0.25,(H40/$I40)&lt;0.35)</f>
        <v>1</v>
      </c>
      <c r="AJ40" s="1" t="b">
        <f>AND((I40/$I40)&gt;0.999,(I40/$I40)&lt;1.01)</f>
        <v>1</v>
      </c>
      <c r="AL40">
        <f>A40</f>
        <v>1988</v>
      </c>
      <c r="AM40" s="2">
        <f>B40</f>
        <v>23243.999999999996</v>
      </c>
      <c r="AN40" s="2">
        <f t="shared" ref="AN40:AN49" si="10">C40</f>
        <v>35924.1</v>
      </c>
      <c r="AO40" s="2"/>
      <c r="AP40" s="2"/>
      <c r="AQ40" s="2">
        <f t="shared" ref="AQ40:AQ47" si="11">F40</f>
        <v>23755.600000000002</v>
      </c>
      <c r="AR40" s="2"/>
      <c r="AS40" s="2">
        <f t="shared" ref="AS40:AS64" si="12">H40</f>
        <v>32204.999999999996</v>
      </c>
      <c r="AT40" s="2">
        <f>SUM(AM40:AS40)</f>
        <v>115128.7</v>
      </c>
      <c r="AU40" s="2">
        <f>AT40-I40</f>
        <v>0</v>
      </c>
    </row>
    <row r="41" spans="1:47" x14ac:dyDescent="0.3">
      <c r="A41">
        <f t="shared" si="4"/>
        <v>1989</v>
      </c>
      <c r="B41" s="2">
        <f t="shared" ref="B41:B50" si="13">AM40*(1+(B5/100))</f>
        <v>30533.318399999996</v>
      </c>
      <c r="C41" s="2">
        <f t="shared" ref="C41:C50" si="14">AN40*(1+(C5/100))</f>
        <v>44580.371136000002</v>
      </c>
      <c r="D41" s="2"/>
      <c r="E41" s="2"/>
      <c r="F41" s="2">
        <f t="shared" ref="F41:F48" si="15">AQ40*(1+(F5/100))</f>
        <v>29925.166876000007</v>
      </c>
      <c r="G41" s="2"/>
      <c r="H41" s="2">
        <f t="shared" ref="H41:H64" si="16">AS40*(1+(H5/100))</f>
        <v>36597.761999999995</v>
      </c>
      <c r="I41" s="2">
        <f t="shared" ref="I41:I64" si="17">SUM(B41:H41)</f>
        <v>141636.61841199998</v>
      </c>
      <c r="J41" s="2">
        <f t="shared" ref="J41:J64" si="18">I41-I40</f>
        <v>26507.918411999985</v>
      </c>
      <c r="K41" s="6">
        <f t="shared" ref="K41:K64" si="19">(J41/I40)</f>
        <v>0.23024596310042575</v>
      </c>
      <c r="L41" s="7">
        <f t="shared" ref="L41:L64" si="20">K41+1</f>
        <v>1.2302459631004257</v>
      </c>
      <c r="O41">
        <f t="shared" ref="O41:O64" si="21">A41</f>
        <v>1989</v>
      </c>
      <c r="P41" s="6">
        <f t="shared" si="5"/>
        <v>0.2155750309653898</v>
      </c>
      <c r="Q41" s="6">
        <f t="shared" si="6"/>
        <v>0.314751733244028</v>
      </c>
      <c r="R41" s="7"/>
      <c r="S41" s="7"/>
      <c r="T41" s="6">
        <f t="shared" si="7"/>
        <v>0.21128128595214071</v>
      </c>
      <c r="U41" s="7"/>
      <c r="V41" s="6">
        <f t="shared" si="8"/>
        <v>0.2583919498384416</v>
      </c>
      <c r="W41" s="6">
        <f t="shared" ref="W41:W64" si="22">SUM(P41:V41)</f>
        <v>1</v>
      </c>
      <c r="X41" s="7">
        <f t="shared" ref="X41:X64" si="23">SUM(P41:U41)</f>
        <v>0.74160805016155851</v>
      </c>
      <c r="Y41" s="7">
        <f t="shared" ref="Y41:Y64" si="24">W41-(X41+V41)</f>
        <v>0</v>
      </c>
      <c r="Z41" s="6"/>
      <c r="AB41">
        <f t="shared" ref="AB41:AB64" si="25">O41</f>
        <v>1989</v>
      </c>
      <c r="AC41" s="1" t="b">
        <f t="shared" ref="AC41:AC64" si="26">AND((B41/$I41)&gt;0.15,(B41/$I41)&lt;0.25)</f>
        <v>1</v>
      </c>
      <c r="AD41" s="1" t="b">
        <f t="shared" ref="AD41:AD50" si="27">AND((C41/$I41)&gt;0.25,(C41/$I41)&lt;0.35)</f>
        <v>1</v>
      </c>
      <c r="AG41" s="1" t="b">
        <f t="shared" si="9"/>
        <v>1</v>
      </c>
      <c r="AI41" s="1" t="b">
        <f t="shared" ref="AI41:AI64" si="28">AND((H41/$I41)&gt;0.25,(H41/$I41)&lt;0.35)</f>
        <v>1</v>
      </c>
      <c r="AJ41" s="1" t="b">
        <f t="shared" ref="AJ41:AJ64" si="29">AND((I41/$I41)&gt;0.999,(I41/$I41)&lt;1.01)</f>
        <v>1</v>
      </c>
      <c r="AL41">
        <f t="shared" ref="AL41:AL64" si="30">A41</f>
        <v>1989</v>
      </c>
      <c r="AM41" s="2">
        <f>B41</f>
        <v>30533.318399999996</v>
      </c>
      <c r="AN41" s="2">
        <f t="shared" si="10"/>
        <v>44580.371136000002</v>
      </c>
      <c r="AO41" s="2"/>
      <c r="AP41" s="2"/>
      <c r="AQ41" s="2">
        <f t="shared" si="11"/>
        <v>29925.166876000007</v>
      </c>
      <c r="AR41" s="2"/>
      <c r="AS41" s="2">
        <f t="shared" si="12"/>
        <v>36597.761999999995</v>
      </c>
      <c r="AT41" s="2">
        <f t="shared" ref="AT41:AT64" si="31">I41</f>
        <v>141636.61841199998</v>
      </c>
      <c r="AU41" s="2">
        <f t="shared" ref="AU41:AU64" si="32">AT41-I41</f>
        <v>0</v>
      </c>
    </row>
    <row r="42" spans="1:47" x14ac:dyDescent="0.3">
      <c r="A42">
        <f t="shared" si="4"/>
        <v>1990</v>
      </c>
      <c r="B42" s="2">
        <f t="shared" si="13"/>
        <v>29519.612229119997</v>
      </c>
      <c r="C42" s="2">
        <f t="shared" si="14"/>
        <v>38319.0580099488</v>
      </c>
      <c r="D42" s="2"/>
      <c r="E42" s="2"/>
      <c r="F42" s="2">
        <f t="shared" si="15"/>
        <v>26256.341417002404</v>
      </c>
      <c r="G42" s="2"/>
      <c r="H42" s="2">
        <f t="shared" si="16"/>
        <v>39763.468412999995</v>
      </c>
      <c r="I42" s="2">
        <f t="shared" ref="I42:I48" si="33">SUM(B42:H42)</f>
        <v>133858.4800690712</v>
      </c>
      <c r="J42" s="2">
        <f t="shared" si="18"/>
        <v>-7778.1383429287816</v>
      </c>
      <c r="K42" s="6">
        <f t="shared" si="19"/>
        <v>-5.4916153958881789E-2</v>
      </c>
      <c r="L42" s="7">
        <f t="shared" si="20"/>
        <v>0.94508384604111817</v>
      </c>
      <c r="O42">
        <f t="shared" si="21"/>
        <v>1990</v>
      </c>
      <c r="P42" s="6">
        <f t="shared" si="5"/>
        <v>0.22052851798322995</v>
      </c>
      <c r="Q42" s="6">
        <f t="shared" si="6"/>
        <v>0.28626544982563751</v>
      </c>
      <c r="R42" s="7"/>
      <c r="S42" s="7"/>
      <c r="T42" s="6">
        <f t="shared" si="7"/>
        <v>0.19615000411967989</v>
      </c>
      <c r="U42" s="7"/>
      <c r="V42" s="6">
        <f t="shared" si="8"/>
        <v>0.29705602807145259</v>
      </c>
      <c r="W42" s="6">
        <f t="shared" si="22"/>
        <v>0.99999999999999989</v>
      </c>
      <c r="X42" s="7">
        <f t="shared" si="23"/>
        <v>0.7029439719285473</v>
      </c>
      <c r="Y42" s="7">
        <f t="shared" si="24"/>
        <v>0</v>
      </c>
      <c r="Z42" s="6"/>
      <c r="AB42">
        <f t="shared" si="25"/>
        <v>1990</v>
      </c>
      <c r="AC42" s="1" t="b">
        <f t="shared" si="26"/>
        <v>1</v>
      </c>
      <c r="AD42" s="1" t="b">
        <f t="shared" si="27"/>
        <v>1</v>
      </c>
      <c r="AG42" s="1" t="b">
        <f t="shared" si="9"/>
        <v>1</v>
      </c>
      <c r="AI42" s="1" t="b">
        <f t="shared" si="28"/>
        <v>1</v>
      </c>
      <c r="AJ42" s="1" t="b">
        <f t="shared" si="29"/>
        <v>1</v>
      </c>
      <c r="AL42">
        <f t="shared" si="30"/>
        <v>1990</v>
      </c>
      <c r="AM42" s="2">
        <f>B42</f>
        <v>29519.612229119997</v>
      </c>
      <c r="AN42" s="2">
        <f t="shared" si="10"/>
        <v>38319.0580099488</v>
      </c>
      <c r="AO42" s="2"/>
      <c r="AP42" s="2"/>
      <c r="AQ42" s="2">
        <f t="shared" si="11"/>
        <v>26256.341417002404</v>
      </c>
      <c r="AR42" s="2"/>
      <c r="AS42" s="2">
        <f t="shared" si="12"/>
        <v>39763.468412999995</v>
      </c>
      <c r="AT42" s="2">
        <f t="shared" si="31"/>
        <v>133858.4800690712</v>
      </c>
      <c r="AU42" s="2">
        <f t="shared" si="32"/>
        <v>0</v>
      </c>
    </row>
    <row r="43" spans="1:47" x14ac:dyDescent="0.3">
      <c r="A43">
        <f t="shared" si="4"/>
        <v>1991</v>
      </c>
      <c r="B43" s="2">
        <f t="shared" si="13"/>
        <v>38440.43904476006</v>
      </c>
      <c r="C43" s="2">
        <f t="shared" si="14"/>
        <v>54355.583787112373</v>
      </c>
      <c r="D43" s="2"/>
      <c r="E43" s="2"/>
      <c r="F43" s="2">
        <f t="shared" si="15"/>
        <v>28870.422768479166</v>
      </c>
      <c r="G43" s="2"/>
      <c r="H43" s="2">
        <f t="shared" si="16"/>
        <v>45827.397345982499</v>
      </c>
      <c r="I43" s="2">
        <f t="shared" si="33"/>
        <v>167493.8429463341</v>
      </c>
      <c r="J43" s="2">
        <f t="shared" si="18"/>
        <v>33635.362877262902</v>
      </c>
      <c r="K43" s="6">
        <f t="shared" si="19"/>
        <v>0.25127554757761328</v>
      </c>
      <c r="L43" s="7">
        <f t="shared" si="20"/>
        <v>1.2512755475776132</v>
      </c>
      <c r="O43">
        <f t="shared" si="21"/>
        <v>1991</v>
      </c>
      <c r="P43" s="6">
        <f t="shared" si="5"/>
        <v>0.22950359469080053</v>
      </c>
      <c r="Q43" s="6">
        <f t="shared" si="6"/>
        <v>0.32452287696645771</v>
      </c>
      <c r="R43" s="7"/>
      <c r="S43" s="7"/>
      <c r="T43" s="6">
        <f t="shared" si="7"/>
        <v>0.1723670689061054</v>
      </c>
      <c r="U43" s="7"/>
      <c r="V43" s="6">
        <f t="shared" si="8"/>
        <v>0.27360645943663636</v>
      </c>
      <c r="W43" s="6">
        <f t="shared" si="22"/>
        <v>1</v>
      </c>
      <c r="X43" s="7">
        <f t="shared" si="23"/>
        <v>0.72639354056336369</v>
      </c>
      <c r="Y43" s="7">
        <f t="shared" si="24"/>
        <v>0</v>
      </c>
      <c r="Z43" s="6"/>
      <c r="AB43">
        <f t="shared" si="25"/>
        <v>1991</v>
      </c>
      <c r="AC43" s="1" t="b">
        <f t="shared" si="26"/>
        <v>1</v>
      </c>
      <c r="AD43" s="1" t="b">
        <f t="shared" si="27"/>
        <v>1</v>
      </c>
      <c r="AG43" s="1" t="b">
        <f t="shared" si="9"/>
        <v>1</v>
      </c>
      <c r="AI43" s="1" t="b">
        <f t="shared" si="28"/>
        <v>1</v>
      </c>
      <c r="AJ43" s="1" t="b">
        <f t="shared" si="29"/>
        <v>1</v>
      </c>
      <c r="AL43">
        <f t="shared" si="30"/>
        <v>1991</v>
      </c>
      <c r="AM43" s="2">
        <f>B43</f>
        <v>38440.43904476006</v>
      </c>
      <c r="AN43" s="2">
        <f t="shared" si="10"/>
        <v>54355.583787112373</v>
      </c>
      <c r="AO43" s="2"/>
      <c r="AP43" s="2"/>
      <c r="AQ43" s="2">
        <f t="shared" si="11"/>
        <v>28870.422768479166</v>
      </c>
      <c r="AR43" s="2"/>
      <c r="AS43" s="2">
        <f t="shared" si="12"/>
        <v>45827.397345982499</v>
      </c>
      <c r="AT43" s="2">
        <f t="shared" si="31"/>
        <v>167493.8429463341</v>
      </c>
      <c r="AU43" s="2">
        <f t="shared" si="32"/>
        <v>0</v>
      </c>
    </row>
    <row r="44" spans="1:47" x14ac:dyDescent="0.3">
      <c r="A44">
        <f t="shared" si="4"/>
        <v>1992</v>
      </c>
      <c r="B44" s="2">
        <f t="shared" si="13"/>
        <v>41292.719621881261</v>
      </c>
      <c r="C44" s="2">
        <f t="shared" si="14"/>
        <v>61131.550862013799</v>
      </c>
      <c r="D44" s="2"/>
      <c r="E44" s="2"/>
      <c r="F44" s="2">
        <f t="shared" si="15"/>
        <v>26352.633198840096</v>
      </c>
      <c r="G44" s="2"/>
      <c r="H44" s="2">
        <f t="shared" si="16"/>
        <v>49099.473516485647</v>
      </c>
      <c r="I44" s="2">
        <f t="shared" si="33"/>
        <v>177876.37719922079</v>
      </c>
      <c r="J44" s="2">
        <f t="shared" si="18"/>
        <v>10382.53425288669</v>
      </c>
      <c r="K44" s="6">
        <f t="shared" si="19"/>
        <v>6.1987557693170298E-2</v>
      </c>
      <c r="L44" s="7">
        <f t="shared" si="20"/>
        <v>1.0619875576931703</v>
      </c>
      <c r="O44">
        <f t="shared" si="21"/>
        <v>1992</v>
      </c>
      <c r="P44" s="6">
        <f t="shared" si="5"/>
        <v>0.23214279643009364</v>
      </c>
      <c r="Q44" s="6">
        <f t="shared" si="6"/>
        <v>0.343674364322963</v>
      </c>
      <c r="R44" s="7"/>
      <c r="S44" s="7"/>
      <c r="T44" s="38">
        <f t="shared" si="7"/>
        <v>0.14815139375885342</v>
      </c>
      <c r="U44" s="7"/>
      <c r="V44" s="6">
        <f t="shared" si="8"/>
        <v>0.27603144548809</v>
      </c>
      <c r="W44" s="6">
        <f t="shared" si="22"/>
        <v>1</v>
      </c>
      <c r="X44" s="7">
        <f t="shared" si="23"/>
        <v>0.72396855451191011</v>
      </c>
      <c r="Y44" s="7">
        <f t="shared" si="24"/>
        <v>0</v>
      </c>
      <c r="Z44" s="6"/>
      <c r="AB44">
        <f t="shared" si="25"/>
        <v>1992</v>
      </c>
      <c r="AC44" s="1" t="b">
        <f t="shared" si="26"/>
        <v>1</v>
      </c>
      <c r="AD44" s="1" t="b">
        <f t="shared" si="27"/>
        <v>1</v>
      </c>
      <c r="AG44" s="39" t="b">
        <f t="shared" si="9"/>
        <v>0</v>
      </c>
      <c r="AI44" s="1" t="b">
        <f t="shared" si="28"/>
        <v>1</v>
      </c>
      <c r="AJ44" s="1" t="b">
        <f t="shared" si="29"/>
        <v>1</v>
      </c>
      <c r="AL44">
        <f t="shared" si="30"/>
        <v>1992</v>
      </c>
      <c r="AM44" s="40">
        <f>AM$39*$AT44</f>
        <v>35575.275439844161</v>
      </c>
      <c r="AN44" s="40">
        <f>AN$39*$AT44</f>
        <v>53362.913159766234</v>
      </c>
      <c r="AO44" s="2"/>
      <c r="AP44" s="2"/>
      <c r="AQ44" s="40">
        <f>AQ39*$AT44</f>
        <v>35575.275439844161</v>
      </c>
      <c r="AR44" s="2"/>
      <c r="AS44" s="40">
        <f>AS$39*$AT44</f>
        <v>53362.913159766234</v>
      </c>
      <c r="AT44" s="2">
        <f t="shared" si="31"/>
        <v>177876.37719922079</v>
      </c>
      <c r="AU44" s="2">
        <f t="shared" si="32"/>
        <v>0</v>
      </c>
    </row>
    <row r="45" spans="1:47" x14ac:dyDescent="0.3">
      <c r="A45">
        <f t="shared" si="4"/>
        <v>1993</v>
      </c>
      <c r="B45" s="2">
        <f t="shared" si="13"/>
        <v>39093.670180844747</v>
      </c>
      <c r="C45" s="2">
        <f t="shared" si="14"/>
        <v>61095.19927661636</v>
      </c>
      <c r="D45" s="2"/>
      <c r="E45" s="2"/>
      <c r="F45" s="2">
        <f t="shared" si="15"/>
        <v>46423.599932470242</v>
      </c>
      <c r="G45" s="2"/>
      <c r="H45" s="2">
        <f t="shared" si="16"/>
        <v>58528.443153631604</v>
      </c>
      <c r="I45" s="2">
        <f t="shared" ref="I45" si="34">SUM(B45:H45)</f>
        <v>205140.91254356297</v>
      </c>
      <c r="J45" s="2">
        <f t="shared" si="18"/>
        <v>27264.535344342177</v>
      </c>
      <c r="K45" s="6">
        <f t="shared" si="19"/>
        <v>0.15327800000000008</v>
      </c>
      <c r="L45" s="7">
        <f t="shared" si="20"/>
        <v>1.153278</v>
      </c>
      <c r="O45">
        <f t="shared" si="21"/>
        <v>1993</v>
      </c>
      <c r="P45" s="6">
        <f t="shared" si="5"/>
        <v>0.19056983658753571</v>
      </c>
      <c r="Q45" s="6">
        <f t="shared" si="6"/>
        <v>0.29782064688652687</v>
      </c>
      <c r="R45" s="7"/>
      <c r="S45" s="7"/>
      <c r="T45" s="6">
        <f t="shared" si="7"/>
        <v>0.226301030627481</v>
      </c>
      <c r="U45" s="7"/>
      <c r="V45" s="6">
        <f t="shared" si="8"/>
        <v>0.28530848589845637</v>
      </c>
      <c r="W45" s="6">
        <f t="shared" si="22"/>
        <v>0.99999999999999989</v>
      </c>
      <c r="X45" s="7">
        <f t="shared" si="23"/>
        <v>0.71469151410154352</v>
      </c>
      <c r="Y45" s="7">
        <f t="shared" si="24"/>
        <v>0</v>
      </c>
      <c r="Z45" s="6"/>
      <c r="AB45">
        <f t="shared" si="25"/>
        <v>1993</v>
      </c>
      <c r="AC45" s="1" t="b">
        <f t="shared" si="26"/>
        <v>1</v>
      </c>
      <c r="AD45" s="1" t="b">
        <f t="shared" si="27"/>
        <v>1</v>
      </c>
      <c r="AG45" s="1" t="b">
        <f t="shared" si="9"/>
        <v>1</v>
      </c>
      <c r="AI45" s="1" t="b">
        <f t="shared" si="28"/>
        <v>1</v>
      </c>
      <c r="AJ45" s="1" t="b">
        <f t="shared" si="29"/>
        <v>1</v>
      </c>
      <c r="AL45">
        <f t="shared" si="30"/>
        <v>1993</v>
      </c>
      <c r="AM45" s="2">
        <f>B45</f>
        <v>39093.670180844747</v>
      </c>
      <c r="AN45" s="2">
        <f t="shared" si="10"/>
        <v>61095.19927661636</v>
      </c>
      <c r="AO45" s="2"/>
      <c r="AP45" s="2"/>
      <c r="AQ45" s="2">
        <f t="shared" si="11"/>
        <v>46423.599932470242</v>
      </c>
      <c r="AR45" s="2"/>
      <c r="AS45" s="2">
        <f t="shared" si="12"/>
        <v>58528.443153631604</v>
      </c>
      <c r="AT45" s="2">
        <f t="shared" si="31"/>
        <v>205140.91254356297</v>
      </c>
      <c r="AU45" s="2">
        <f t="shared" si="32"/>
        <v>0</v>
      </c>
    </row>
    <row r="46" spans="1:47" x14ac:dyDescent="0.3">
      <c r="A46">
        <f t="shared" si="4"/>
        <v>1994</v>
      </c>
      <c r="B46" s="2">
        <f t="shared" si="13"/>
        <v>39554.975488978715</v>
      </c>
      <c r="C46" s="2">
        <f t="shared" si="14"/>
        <v>60017.479961376848</v>
      </c>
      <c r="D46" s="2"/>
      <c r="E46" s="2"/>
      <c r="F46" s="2">
        <f t="shared" si="15"/>
        <v>48863.160108921555</v>
      </c>
      <c r="G46" s="2"/>
      <c r="H46" s="2">
        <f t="shared" si="16"/>
        <v>56971.586565745005</v>
      </c>
      <c r="I46" s="2">
        <f t="shared" si="33"/>
        <v>205407.20212502213</v>
      </c>
      <c r="J46" s="2">
        <f t="shared" si="18"/>
        <v>266.28958145916113</v>
      </c>
      <c r="K46" s="6">
        <f t="shared" si="19"/>
        <v>1.2980812952297501E-3</v>
      </c>
      <c r="L46" s="7">
        <f t="shared" si="20"/>
        <v>1.0012980812952297</v>
      </c>
      <c r="O46">
        <f t="shared" si="21"/>
        <v>1994</v>
      </c>
      <c r="P46" s="6">
        <f t="shared" si="5"/>
        <v>0.19256859097327747</v>
      </c>
      <c r="Q46" s="6">
        <f t="shared" si="6"/>
        <v>0.29218780714829518</v>
      </c>
      <c r="R46" s="7"/>
      <c r="S46" s="7"/>
      <c r="T46" s="6">
        <f t="shared" si="7"/>
        <v>0.23788435655328555</v>
      </c>
      <c r="U46" s="7"/>
      <c r="V46" s="6">
        <f t="shared" si="8"/>
        <v>0.27735924532514183</v>
      </c>
      <c r="W46" s="6">
        <f t="shared" si="22"/>
        <v>1</v>
      </c>
      <c r="X46" s="7">
        <f t="shared" si="23"/>
        <v>0.72264075467485822</v>
      </c>
      <c r="Y46" s="7">
        <f t="shared" si="24"/>
        <v>0</v>
      </c>
      <c r="Z46" s="6"/>
      <c r="AB46">
        <f t="shared" si="25"/>
        <v>1994</v>
      </c>
      <c r="AC46" s="1" t="b">
        <f t="shared" si="26"/>
        <v>1</v>
      </c>
      <c r="AD46" s="1" t="b">
        <f t="shared" si="27"/>
        <v>1</v>
      </c>
      <c r="AG46" s="1" t="b">
        <f t="shared" si="9"/>
        <v>1</v>
      </c>
      <c r="AI46" s="1" t="b">
        <f t="shared" si="28"/>
        <v>1</v>
      </c>
      <c r="AJ46" s="1" t="b">
        <f t="shared" si="29"/>
        <v>1</v>
      </c>
      <c r="AL46">
        <f t="shared" si="30"/>
        <v>1994</v>
      </c>
      <c r="AM46" s="2">
        <f>B46</f>
        <v>39554.975488978715</v>
      </c>
      <c r="AN46" s="2">
        <f t="shared" si="10"/>
        <v>60017.479961376848</v>
      </c>
      <c r="AO46" s="2"/>
      <c r="AP46" s="2"/>
      <c r="AQ46" s="2">
        <f t="shared" si="11"/>
        <v>48863.160108921555</v>
      </c>
      <c r="AR46" s="2"/>
      <c r="AS46" s="2">
        <f t="shared" si="12"/>
        <v>56971.586565745005</v>
      </c>
      <c r="AT46" s="2">
        <f t="shared" si="31"/>
        <v>205407.20212502213</v>
      </c>
      <c r="AU46" s="2">
        <f t="shared" si="32"/>
        <v>0</v>
      </c>
    </row>
    <row r="47" spans="1:47" x14ac:dyDescent="0.3">
      <c r="A47">
        <f t="shared" si="4"/>
        <v>1995</v>
      </c>
      <c r="B47" s="2">
        <f t="shared" si="13"/>
        <v>54368.313809601248</v>
      </c>
      <c r="C47" s="2">
        <f t="shared" si="14"/>
        <v>80301.587663923376</v>
      </c>
      <c r="D47" s="2"/>
      <c r="E47" s="2"/>
      <c r="F47" s="2">
        <f t="shared" si="15"/>
        <v>53576.500533028127</v>
      </c>
      <c r="G47" s="2"/>
      <c r="H47" s="2">
        <f t="shared" si="16"/>
        <v>67329.021003397444</v>
      </c>
      <c r="I47" s="2">
        <f t="shared" si="33"/>
        <v>255575.4230099502</v>
      </c>
      <c r="J47" s="2">
        <f t="shared" si="18"/>
        <v>50168.220884928072</v>
      </c>
      <c r="K47" s="6">
        <f t="shared" si="19"/>
        <v>0.24423788633464241</v>
      </c>
      <c r="L47" s="7">
        <f t="shared" si="20"/>
        <v>1.2442378863346424</v>
      </c>
      <c r="O47">
        <f t="shared" si="21"/>
        <v>1995</v>
      </c>
      <c r="P47" s="6">
        <f t="shared" si="5"/>
        <v>0.21272903775056864</v>
      </c>
      <c r="Q47" s="6">
        <f t="shared" si="6"/>
        <v>0.31419917736298547</v>
      </c>
      <c r="R47" s="7"/>
      <c r="S47" s="7"/>
      <c r="T47" s="6">
        <f t="shared" si="7"/>
        <v>0.20963087883040404</v>
      </c>
      <c r="U47" s="7"/>
      <c r="V47" s="6">
        <f t="shared" si="8"/>
        <v>0.26344090605604181</v>
      </c>
      <c r="W47" s="6">
        <f t="shared" si="22"/>
        <v>1</v>
      </c>
      <c r="X47" s="7">
        <f t="shared" si="23"/>
        <v>0.73655909394395813</v>
      </c>
      <c r="Y47" s="7">
        <f t="shared" si="24"/>
        <v>0</v>
      </c>
      <c r="Z47" s="6"/>
      <c r="AB47">
        <f t="shared" si="25"/>
        <v>1995</v>
      </c>
      <c r="AC47" s="1" t="b">
        <f t="shared" si="26"/>
        <v>1</v>
      </c>
      <c r="AD47" s="1" t="b">
        <f t="shared" si="27"/>
        <v>1</v>
      </c>
      <c r="AG47" s="1" t="b">
        <f t="shared" si="9"/>
        <v>1</v>
      </c>
      <c r="AI47" s="1" t="b">
        <f t="shared" si="28"/>
        <v>1</v>
      </c>
      <c r="AJ47" s="1" t="b">
        <f t="shared" si="29"/>
        <v>1</v>
      </c>
      <c r="AL47">
        <f t="shared" si="30"/>
        <v>1995</v>
      </c>
      <c r="AM47" s="2">
        <f>B47</f>
        <v>54368.313809601248</v>
      </c>
      <c r="AN47" s="2">
        <f t="shared" si="10"/>
        <v>80301.587663923376</v>
      </c>
      <c r="AO47" s="2"/>
      <c r="AP47" s="2"/>
      <c r="AQ47" s="2">
        <f t="shared" si="11"/>
        <v>53576.500533028127</v>
      </c>
      <c r="AR47" s="2"/>
      <c r="AS47" s="2">
        <f t="shared" si="12"/>
        <v>67329.021003397444</v>
      </c>
      <c r="AT47" s="2">
        <f t="shared" si="31"/>
        <v>255575.4230099502</v>
      </c>
      <c r="AU47" s="2">
        <f t="shared" si="32"/>
        <v>0</v>
      </c>
    </row>
    <row r="48" spans="1:47" x14ac:dyDescent="0.3">
      <c r="A48">
        <f t="shared" si="4"/>
        <v>1996</v>
      </c>
      <c r="B48" s="2">
        <f t="shared" si="13"/>
        <v>66807.784009238021</v>
      </c>
      <c r="C48" s="2">
        <f t="shared" si="14"/>
        <v>94472.408838975927</v>
      </c>
      <c r="D48" s="2"/>
      <c r="E48" s="2"/>
      <c r="F48" s="2">
        <f t="shared" si="15"/>
        <v>59051.48312249827</v>
      </c>
      <c r="G48" s="2"/>
      <c r="H48" s="2">
        <f t="shared" si="16"/>
        <v>69739.399955319081</v>
      </c>
      <c r="I48" s="2">
        <f t="shared" si="33"/>
        <v>290071.07592603128</v>
      </c>
      <c r="J48" s="2">
        <f t="shared" si="18"/>
        <v>34495.652916081075</v>
      </c>
      <c r="K48" s="6">
        <f t="shared" si="19"/>
        <v>0.13497249661106137</v>
      </c>
      <c r="L48" s="7">
        <f t="shared" si="20"/>
        <v>1.1349724966110615</v>
      </c>
      <c r="O48">
        <f t="shared" si="21"/>
        <v>1996</v>
      </c>
      <c r="P48" s="6">
        <f t="shared" si="5"/>
        <v>0.23031522117797826</v>
      </c>
      <c r="Q48" s="6">
        <f t="shared" si="6"/>
        <v>0.32568710457386862</v>
      </c>
      <c r="R48" s="7"/>
      <c r="S48" s="7"/>
      <c r="T48" s="6">
        <f t="shared" si="7"/>
        <v>0.20357590957312999</v>
      </c>
      <c r="U48" s="6"/>
      <c r="V48" s="38">
        <f t="shared" si="8"/>
        <v>0.24042176467502321</v>
      </c>
      <c r="W48" s="6">
        <f t="shared" si="22"/>
        <v>1.0000000000000002</v>
      </c>
      <c r="X48" s="7">
        <f t="shared" si="23"/>
        <v>0.75957823532497692</v>
      </c>
      <c r="Y48" s="7">
        <f t="shared" si="24"/>
        <v>0</v>
      </c>
      <c r="Z48" s="6"/>
      <c r="AB48">
        <f t="shared" si="25"/>
        <v>1996</v>
      </c>
      <c r="AC48" s="1" t="b">
        <f t="shared" si="26"/>
        <v>1</v>
      </c>
      <c r="AD48" s="1" t="b">
        <f t="shared" si="27"/>
        <v>1</v>
      </c>
      <c r="AG48" s="1" t="b">
        <f t="shared" si="9"/>
        <v>1</v>
      </c>
      <c r="AI48" s="39" t="b">
        <f t="shared" si="28"/>
        <v>0</v>
      </c>
      <c r="AJ48" s="1" t="b">
        <f t="shared" si="29"/>
        <v>1</v>
      </c>
      <c r="AL48">
        <f t="shared" si="30"/>
        <v>1996</v>
      </c>
      <c r="AM48" s="40">
        <f>AM$39*$AT48</f>
        <v>58014.21518520626</v>
      </c>
      <c r="AN48" s="40">
        <f>AN$39*$AT48</f>
        <v>87021.322777809386</v>
      </c>
      <c r="AO48" s="2"/>
      <c r="AP48" s="2"/>
      <c r="AQ48" s="40">
        <f>AQ$39*$AT48</f>
        <v>58014.21518520626</v>
      </c>
      <c r="AR48" s="2"/>
      <c r="AS48" s="40">
        <f>AS$39*$AT48</f>
        <v>87021.322777809386</v>
      </c>
      <c r="AT48" s="2">
        <f t="shared" si="31"/>
        <v>290071.07592603128</v>
      </c>
      <c r="AU48" s="2">
        <f t="shared" si="32"/>
        <v>0</v>
      </c>
    </row>
    <row r="49" spans="1:47" x14ac:dyDescent="0.3">
      <c r="A49">
        <f t="shared" si="4"/>
        <v>1997</v>
      </c>
      <c r="B49" s="2">
        <f t="shared" si="13"/>
        <v>77269.133205176229</v>
      </c>
      <c r="C49" s="2">
        <f t="shared" si="14"/>
        <v>110244.70318752337</v>
      </c>
      <c r="D49" s="2"/>
      <c r="E49" s="2"/>
      <c r="F49" s="2"/>
      <c r="G49" s="2">
        <f>AQ48*(1+(G13/100))</f>
        <v>57564.605017520909</v>
      </c>
      <c r="H49" s="2">
        <f t="shared" si="16"/>
        <v>95236.1356480346</v>
      </c>
      <c r="I49" s="2">
        <f t="shared" si="17"/>
        <v>340314.57705825509</v>
      </c>
      <c r="J49" s="2">
        <f t="shared" si="18"/>
        <v>50243.501132223813</v>
      </c>
      <c r="K49" s="6">
        <f t="shared" si="19"/>
        <v>0.17321100000000003</v>
      </c>
      <c r="L49" s="7">
        <f t="shared" si="20"/>
        <v>1.173211</v>
      </c>
      <c r="O49">
        <f t="shared" si="21"/>
        <v>1997</v>
      </c>
      <c r="P49" s="6">
        <f t="shared" si="5"/>
        <v>0.22705208185057935</v>
      </c>
      <c r="Q49" s="6">
        <f t="shared" si="6"/>
        <v>0.32394940040623549</v>
      </c>
      <c r="R49" s="7"/>
      <c r="S49" s="7"/>
      <c r="T49" s="6"/>
      <c r="U49" s="6">
        <f t="shared" si="5"/>
        <v>0.16915115865773506</v>
      </c>
      <c r="V49" s="6">
        <f t="shared" si="8"/>
        <v>0.27984735908545011</v>
      </c>
      <c r="W49" s="6">
        <f t="shared" si="22"/>
        <v>0.99999999999999989</v>
      </c>
      <c r="X49" s="7">
        <f t="shared" si="23"/>
        <v>0.72015264091454978</v>
      </c>
      <c r="Y49" s="7">
        <f t="shared" si="24"/>
        <v>0</v>
      </c>
      <c r="Z49" s="6"/>
      <c r="AB49">
        <f t="shared" si="25"/>
        <v>1997</v>
      </c>
      <c r="AC49" s="1" t="b">
        <f t="shared" si="26"/>
        <v>1</v>
      </c>
      <c r="AD49" s="1" t="b">
        <f t="shared" si="27"/>
        <v>1</v>
      </c>
      <c r="AG49" s="1"/>
      <c r="AH49" s="1" t="b">
        <f t="shared" ref="AH49:AH56" si="35">AND((G49/$I49)&gt;0.15,(G49/$I49)&lt;0.25)</f>
        <v>1</v>
      </c>
      <c r="AI49" s="1" t="b">
        <f t="shared" si="28"/>
        <v>1</v>
      </c>
      <c r="AJ49" s="1" t="b">
        <f t="shared" si="29"/>
        <v>1</v>
      </c>
      <c r="AL49">
        <f t="shared" si="30"/>
        <v>1997</v>
      </c>
      <c r="AM49" s="2">
        <f>B49</f>
        <v>77269.133205176229</v>
      </c>
      <c r="AN49" s="2">
        <f t="shared" si="10"/>
        <v>110244.70318752337</v>
      </c>
      <c r="AO49" s="2"/>
      <c r="AP49" s="2"/>
      <c r="AQ49" s="2"/>
      <c r="AR49" s="2">
        <f t="shared" ref="AR49:AR64" si="36">G49</f>
        <v>57564.605017520909</v>
      </c>
      <c r="AS49" s="2">
        <f t="shared" si="12"/>
        <v>95236.1356480346</v>
      </c>
      <c r="AT49" s="2">
        <f t="shared" si="31"/>
        <v>340314.57705825509</v>
      </c>
      <c r="AU49" s="2">
        <f t="shared" si="32"/>
        <v>0</v>
      </c>
    </row>
    <row r="50" spans="1:47" x14ac:dyDescent="0.3">
      <c r="A50">
        <f t="shared" si="4"/>
        <v>1998</v>
      </c>
      <c r="B50" s="2">
        <f t="shared" si="13"/>
        <v>99414.466781779731</v>
      </c>
      <c r="C50" s="2">
        <f t="shared" si="14"/>
        <v>119453.4432447772</v>
      </c>
      <c r="D50" s="2"/>
      <c r="E50" s="2"/>
      <c r="F50" s="2"/>
      <c r="G50" s="2">
        <f t="shared" ref="G50:G64" si="37">AR49*(1+(G14/100))</f>
        <v>66546.41033840469</v>
      </c>
      <c r="H50" s="2">
        <f t="shared" si="16"/>
        <v>103407.39608663598</v>
      </c>
      <c r="I50" s="2">
        <f t="shared" si="17"/>
        <v>388821.71645159763</v>
      </c>
      <c r="J50" s="2">
        <f t="shared" si="18"/>
        <v>48507.139393342542</v>
      </c>
      <c r="K50" s="6">
        <f t="shared" si="19"/>
        <v>0.14253617876920707</v>
      </c>
      <c r="L50" s="7">
        <f t="shared" si="20"/>
        <v>1.142536178769207</v>
      </c>
      <c r="O50">
        <f t="shared" si="21"/>
        <v>1998</v>
      </c>
      <c r="P50" s="38">
        <f t="shared" si="5"/>
        <v>0.25568136391413548</v>
      </c>
      <c r="Q50" s="6">
        <f t="shared" si="6"/>
        <v>0.30721906259484177</v>
      </c>
      <c r="R50" s="7"/>
      <c r="S50" s="7"/>
      <c r="T50" s="7"/>
      <c r="U50" s="6">
        <f t="shared" si="5"/>
        <v>0.17114890327039822</v>
      </c>
      <c r="V50" s="6">
        <f t="shared" si="8"/>
        <v>0.26595067022062446</v>
      </c>
      <c r="W50" s="6">
        <f t="shared" si="22"/>
        <v>0.99999999999999989</v>
      </c>
      <c r="X50" s="7">
        <f t="shared" si="23"/>
        <v>0.73404932977937543</v>
      </c>
      <c r="Y50" s="7">
        <f t="shared" si="24"/>
        <v>0</v>
      </c>
      <c r="Z50" s="6"/>
      <c r="AB50">
        <f t="shared" si="25"/>
        <v>1998</v>
      </c>
      <c r="AC50" s="39" t="b">
        <f t="shared" si="26"/>
        <v>0</v>
      </c>
      <c r="AD50" s="1" t="b">
        <f t="shared" si="27"/>
        <v>1</v>
      </c>
      <c r="AH50" s="1" t="b">
        <f t="shared" si="35"/>
        <v>1</v>
      </c>
      <c r="AI50" s="1" t="b">
        <f t="shared" si="28"/>
        <v>1</v>
      </c>
      <c r="AJ50" s="1" t="b">
        <f t="shared" si="29"/>
        <v>1</v>
      </c>
      <c r="AL50">
        <f t="shared" si="30"/>
        <v>1998</v>
      </c>
      <c r="AM50" s="40">
        <f>AM$39*$AT50</f>
        <v>77764.343290319535</v>
      </c>
      <c r="AN50" s="40">
        <f>AN$39*$AT50</f>
        <v>116646.51493547928</v>
      </c>
      <c r="AO50" s="2"/>
      <c r="AP50" s="2"/>
      <c r="AQ50" s="2"/>
      <c r="AR50" s="40">
        <f>AR$39*$AT50</f>
        <v>77764.343290319535</v>
      </c>
      <c r="AS50" s="40">
        <f>AS$39*$AT50</f>
        <v>116646.51493547928</v>
      </c>
      <c r="AT50" s="2">
        <f t="shared" si="31"/>
        <v>388821.71645159763</v>
      </c>
      <c r="AU50" s="2">
        <f t="shared" si="32"/>
        <v>0</v>
      </c>
    </row>
    <row r="51" spans="1:47" x14ac:dyDescent="0.3">
      <c r="A51">
        <f t="shared" si="4"/>
        <v>1999</v>
      </c>
      <c r="B51" s="2">
        <f t="shared" ref="B51:B64" si="38">AM50*(1+(B15/100))</f>
        <v>94149.290421589874</v>
      </c>
      <c r="C51" s="2"/>
      <c r="D51" s="2">
        <f>(AN50*0.67)*(1+(D15/100))</f>
        <v>90125.448354158376</v>
      </c>
      <c r="E51" s="2">
        <f>(AN50*0.33)*(1+(E15/100))</f>
        <v>47398.016567716229</v>
      </c>
      <c r="F51" s="2"/>
      <c r="G51" s="2">
        <f t="shared" si="37"/>
        <v>101030.65715935024</v>
      </c>
      <c r="H51" s="2">
        <f t="shared" si="16"/>
        <v>115760.00142196963</v>
      </c>
      <c r="I51" s="2">
        <f t="shared" si="17"/>
        <v>448463.41392478434</v>
      </c>
      <c r="J51" s="2">
        <f t="shared" si="18"/>
        <v>59641.697473186709</v>
      </c>
      <c r="K51" s="6">
        <f t="shared" si="19"/>
        <v>0.15339085999999999</v>
      </c>
      <c r="L51" s="7">
        <f t="shared" si="20"/>
        <v>1.15339086</v>
      </c>
      <c r="O51">
        <f t="shared" si="21"/>
        <v>1999</v>
      </c>
      <c r="P51" s="6">
        <f t="shared" si="5"/>
        <v>0.20993750548708184</v>
      </c>
      <c r="Q51" s="7"/>
      <c r="R51" s="6">
        <f t="shared" si="5"/>
        <v>0.20096499637598997</v>
      </c>
      <c r="S51" s="6">
        <f t="shared" si="5"/>
        <v>0.1056898179338789</v>
      </c>
      <c r="T51" s="7"/>
      <c r="U51" s="6">
        <f t="shared" si="5"/>
        <v>0.22528182683882206</v>
      </c>
      <c r="V51" s="6">
        <f t="shared" si="8"/>
        <v>0.25812585336422728</v>
      </c>
      <c r="W51" s="6">
        <f t="shared" si="22"/>
        <v>1</v>
      </c>
      <c r="X51" s="7">
        <f t="shared" si="23"/>
        <v>0.74187414663577278</v>
      </c>
      <c r="Y51" s="7">
        <f t="shared" si="24"/>
        <v>0</v>
      </c>
      <c r="Z51" s="6"/>
      <c r="AB51">
        <f t="shared" si="25"/>
        <v>1999</v>
      </c>
      <c r="AC51" s="1" t="b">
        <f t="shared" si="26"/>
        <v>1</v>
      </c>
      <c r="AE51" s="1" t="b">
        <f>AND((D51/$I51)&gt;0.15,(D51/$I51)&lt;0.25)</f>
        <v>1</v>
      </c>
      <c r="AF51" s="1" t="b">
        <f>AND((E51/$I51)&gt;0.05,(E51/$I51)&lt;0.15)</f>
        <v>1</v>
      </c>
      <c r="AH51" s="1" t="b">
        <f t="shared" si="35"/>
        <v>1</v>
      </c>
      <c r="AI51" s="1" t="b">
        <f t="shared" si="28"/>
        <v>1</v>
      </c>
      <c r="AJ51" s="1" t="b">
        <f t="shared" si="29"/>
        <v>1</v>
      </c>
      <c r="AL51">
        <f t="shared" si="30"/>
        <v>1999</v>
      </c>
      <c r="AM51" s="26">
        <f>B51</f>
        <v>94149.290421589874</v>
      </c>
      <c r="AN51" s="2"/>
      <c r="AO51" s="26">
        <f t="shared" ref="AO51:AP53" si="39">D51</f>
        <v>90125.448354158376</v>
      </c>
      <c r="AP51" s="26">
        <f t="shared" si="39"/>
        <v>47398.016567716229</v>
      </c>
      <c r="AQ51" s="2"/>
      <c r="AR51" s="2">
        <f t="shared" si="36"/>
        <v>101030.65715935024</v>
      </c>
      <c r="AS51" s="2">
        <f t="shared" si="12"/>
        <v>115760.00142196963</v>
      </c>
      <c r="AT51" s="2">
        <f t="shared" si="31"/>
        <v>448463.41392478434</v>
      </c>
      <c r="AU51" s="2">
        <f t="shared" si="32"/>
        <v>0</v>
      </c>
    </row>
    <row r="52" spans="1:47" x14ac:dyDescent="0.3">
      <c r="A52">
        <f t="shared" si="4"/>
        <v>2000</v>
      </c>
      <c r="B52" s="2">
        <f t="shared" si="38"/>
        <v>85619.364709393834</v>
      </c>
      <c r="C52" s="2"/>
      <c r="D52" s="2">
        <f t="shared" ref="D52:D64" si="40">AO51*(1+(D16/100))</f>
        <v>106436.35199729395</v>
      </c>
      <c r="E52" s="2">
        <f t="shared" ref="E52:E64" si="41">AP51*(1+(E16/100))</f>
        <v>46134.859426186595</v>
      </c>
      <c r="F52" s="2"/>
      <c r="G52" s="2">
        <f t="shared" si="37"/>
        <v>85255.730350489306</v>
      </c>
      <c r="H52" s="2">
        <f t="shared" si="16"/>
        <v>128945.06558393198</v>
      </c>
      <c r="I52" s="2">
        <f t="shared" si="17"/>
        <v>452391.37206729566</v>
      </c>
      <c r="J52" s="2">
        <f t="shared" si="18"/>
        <v>3927.9581425113138</v>
      </c>
      <c r="K52" s="6">
        <f t="shared" si="19"/>
        <v>8.7587036546310226E-3</v>
      </c>
      <c r="L52" s="7">
        <f t="shared" si="20"/>
        <v>1.0087587036546311</v>
      </c>
      <c r="O52">
        <f t="shared" si="21"/>
        <v>2000</v>
      </c>
      <c r="P52" s="6">
        <f t="shared" si="5"/>
        <v>0.18925949961896596</v>
      </c>
      <c r="Q52" s="7"/>
      <c r="R52" s="6">
        <f t="shared" ref="R52:R64" si="42">D52/$I52</f>
        <v>0.23527493796115317</v>
      </c>
      <c r="S52" s="6">
        <f t="shared" ref="S52:S64" si="43">E52/$I52</f>
        <v>0.10197997193307168</v>
      </c>
      <c r="T52" s="7"/>
      <c r="U52" s="6">
        <f t="shared" si="5"/>
        <v>0.18845569481331101</v>
      </c>
      <c r="V52" s="6">
        <f t="shared" si="8"/>
        <v>0.28502989567349818</v>
      </c>
      <c r="W52" s="6">
        <f t="shared" si="22"/>
        <v>1</v>
      </c>
      <c r="X52" s="7">
        <f t="shared" si="23"/>
        <v>0.71497010432650188</v>
      </c>
      <c r="Y52" s="7">
        <f t="shared" si="24"/>
        <v>0</v>
      </c>
      <c r="Z52" s="6"/>
      <c r="AB52">
        <f t="shared" si="25"/>
        <v>2000</v>
      </c>
      <c r="AC52" s="1" t="b">
        <f t="shared" si="26"/>
        <v>1</v>
      </c>
      <c r="AE52" s="1" t="b">
        <f t="shared" ref="AE52:AE64" si="44">AND((D52/$I52)&gt;0.15,(D52/$I52)&lt;0.25)</f>
        <v>1</v>
      </c>
      <c r="AF52" s="1" t="b">
        <f t="shared" ref="AF52:AF64" si="45">AND((E52/$I52)&gt;0.05,(E52/$I52)&lt;0.15)</f>
        <v>1</v>
      </c>
      <c r="AH52" s="1" t="b">
        <f t="shared" si="35"/>
        <v>1</v>
      </c>
      <c r="AI52" s="1" t="b">
        <f t="shared" si="28"/>
        <v>1</v>
      </c>
      <c r="AJ52" s="1" t="b">
        <f t="shared" si="29"/>
        <v>1</v>
      </c>
      <c r="AL52">
        <f t="shared" si="30"/>
        <v>2000</v>
      </c>
      <c r="AM52" s="2">
        <f>B52</f>
        <v>85619.364709393834</v>
      </c>
      <c r="AN52" s="2"/>
      <c r="AO52" s="26">
        <f t="shared" si="39"/>
        <v>106436.35199729395</v>
      </c>
      <c r="AP52" s="26">
        <f t="shared" si="39"/>
        <v>46134.859426186595</v>
      </c>
      <c r="AQ52" s="2"/>
      <c r="AR52" s="2">
        <f t="shared" si="36"/>
        <v>85255.730350489306</v>
      </c>
      <c r="AS52" s="2">
        <f t="shared" si="12"/>
        <v>128945.06558393198</v>
      </c>
      <c r="AT52" s="2">
        <f t="shared" si="31"/>
        <v>452391.37206729566</v>
      </c>
      <c r="AU52" s="2">
        <f t="shared" si="32"/>
        <v>0</v>
      </c>
    </row>
    <row r="53" spans="1:47" x14ac:dyDescent="0.3">
      <c r="A53">
        <f t="shared" si="4"/>
        <v>2001</v>
      </c>
      <c r="B53" s="2">
        <f t="shared" si="38"/>
        <v>75327.9170713247</v>
      </c>
      <c r="C53" s="2"/>
      <c r="D53" s="2">
        <f t="shared" si="40"/>
        <v>105905.23460082745</v>
      </c>
      <c r="E53" s="2">
        <f t="shared" si="41"/>
        <v>47565.040068398375</v>
      </c>
      <c r="F53" s="2"/>
      <c r="G53" s="2">
        <f t="shared" si="37"/>
        <v>68074.143012955203</v>
      </c>
      <c r="H53" s="2">
        <f t="shared" si="16"/>
        <v>139815.13461265745</v>
      </c>
      <c r="I53" s="2">
        <f t="shared" si="17"/>
        <v>436687.46936616325</v>
      </c>
      <c r="J53" s="2">
        <f t="shared" si="18"/>
        <v>-15703.902701132407</v>
      </c>
      <c r="K53" s="6">
        <f t="shared" si="19"/>
        <v>-3.4713090635151121E-2</v>
      </c>
      <c r="L53" s="7">
        <f t="shared" si="20"/>
        <v>0.96528690936484884</v>
      </c>
      <c r="O53">
        <f t="shared" si="21"/>
        <v>2001</v>
      </c>
      <c r="P53" s="6">
        <f t="shared" si="5"/>
        <v>0.17249846252895823</v>
      </c>
      <c r="Q53" s="7"/>
      <c r="R53" s="6">
        <f t="shared" si="42"/>
        <v>0.24251951803092778</v>
      </c>
      <c r="S53" s="6">
        <f t="shared" si="43"/>
        <v>0.10892238363843457</v>
      </c>
      <c r="T53" s="7"/>
      <c r="U53" s="6">
        <f t="shared" si="5"/>
        <v>0.15588755755177144</v>
      </c>
      <c r="V53" s="6">
        <f t="shared" si="8"/>
        <v>0.32017207824990784</v>
      </c>
      <c r="W53" s="6">
        <f t="shared" si="22"/>
        <v>0.99999999999999978</v>
      </c>
      <c r="X53" s="7">
        <f t="shared" si="23"/>
        <v>0.67982792175009199</v>
      </c>
      <c r="Y53" s="7">
        <f t="shared" si="24"/>
        <v>0</v>
      </c>
      <c r="Z53" s="6"/>
      <c r="AB53">
        <f t="shared" si="25"/>
        <v>2001</v>
      </c>
      <c r="AC53" s="1" t="b">
        <f t="shared" si="26"/>
        <v>1</v>
      </c>
      <c r="AE53" s="1" t="b">
        <f t="shared" si="44"/>
        <v>1</v>
      </c>
      <c r="AF53" s="1" t="b">
        <f t="shared" si="45"/>
        <v>1</v>
      </c>
      <c r="AH53" s="1" t="b">
        <f t="shared" si="35"/>
        <v>1</v>
      </c>
      <c r="AI53" s="1" t="b">
        <f t="shared" si="28"/>
        <v>1</v>
      </c>
      <c r="AJ53" s="1" t="b">
        <f t="shared" si="29"/>
        <v>1</v>
      </c>
      <c r="AL53">
        <f t="shared" si="30"/>
        <v>2001</v>
      </c>
      <c r="AM53" s="2">
        <f>B53</f>
        <v>75327.9170713247</v>
      </c>
      <c r="AN53" s="2"/>
      <c r="AO53" s="26">
        <f t="shared" si="39"/>
        <v>105905.23460082745</v>
      </c>
      <c r="AP53" s="26">
        <f t="shared" si="39"/>
        <v>47565.040068398375</v>
      </c>
      <c r="AQ53" s="2"/>
      <c r="AR53" s="2">
        <f t="shared" si="36"/>
        <v>68074.143012955203</v>
      </c>
      <c r="AS53" s="2">
        <f t="shared" si="12"/>
        <v>139815.13461265745</v>
      </c>
      <c r="AT53" s="2">
        <f t="shared" si="31"/>
        <v>436687.46936616325</v>
      </c>
      <c r="AU53" s="2">
        <f t="shared" si="32"/>
        <v>0</v>
      </c>
    </row>
    <row r="54" spans="1:47" x14ac:dyDescent="0.3">
      <c r="A54">
        <f t="shared" si="4"/>
        <v>2002</v>
      </c>
      <c r="B54" s="2">
        <f t="shared" si="38"/>
        <v>58642.78344002628</v>
      </c>
      <c r="C54" s="2"/>
      <c r="D54" s="2">
        <f t="shared" si="40"/>
        <v>90434.597930338568</v>
      </c>
      <c r="E54" s="2">
        <f t="shared" si="41"/>
        <v>38041.567745903652</v>
      </c>
      <c r="F54" s="2"/>
      <c r="G54" s="2">
        <f t="shared" si="37"/>
        <v>57806.520022311168</v>
      </c>
      <c r="H54" s="2">
        <f t="shared" si="16"/>
        <v>151363.86473166296</v>
      </c>
      <c r="I54" s="2">
        <f t="shared" si="17"/>
        <v>396289.33387024264</v>
      </c>
      <c r="J54" s="2">
        <f t="shared" si="18"/>
        <v>-40398.135495920607</v>
      </c>
      <c r="K54" s="6">
        <f t="shared" si="19"/>
        <v>-9.2510406938300982E-2</v>
      </c>
      <c r="L54" s="7">
        <f t="shared" si="20"/>
        <v>0.90748959306169907</v>
      </c>
      <c r="O54">
        <f t="shared" si="21"/>
        <v>2002</v>
      </c>
      <c r="P54" s="38">
        <f t="shared" si="5"/>
        <v>0.14797971690862549</v>
      </c>
      <c r="Q54" s="7"/>
      <c r="R54" s="6">
        <f t="shared" si="42"/>
        <v>0.22820346196839517</v>
      </c>
      <c r="S54" s="6">
        <f t="shared" si="43"/>
        <v>9.5994427542073685E-2</v>
      </c>
      <c r="T54" s="7"/>
      <c r="U54" s="38">
        <f t="shared" si="5"/>
        <v>0.14586948242527972</v>
      </c>
      <c r="V54" s="38">
        <f t="shared" si="8"/>
        <v>0.38195291115562591</v>
      </c>
      <c r="W54" s="6">
        <f t="shared" si="22"/>
        <v>1</v>
      </c>
      <c r="X54" s="7">
        <f t="shared" si="23"/>
        <v>0.61804708884437409</v>
      </c>
      <c r="Y54" s="7">
        <f t="shared" si="24"/>
        <v>0</v>
      </c>
      <c r="Z54" s="6"/>
      <c r="AB54">
        <f t="shared" si="25"/>
        <v>2002</v>
      </c>
      <c r="AC54" s="39" t="b">
        <f t="shared" si="26"/>
        <v>0</v>
      </c>
      <c r="AE54" s="1" t="b">
        <f t="shared" si="44"/>
        <v>1</v>
      </c>
      <c r="AF54" s="1" t="b">
        <f t="shared" si="45"/>
        <v>1</v>
      </c>
      <c r="AH54" s="39" t="b">
        <f t="shared" si="35"/>
        <v>0</v>
      </c>
      <c r="AI54" s="39" t="b">
        <f t="shared" si="28"/>
        <v>0</v>
      </c>
      <c r="AJ54" s="1" t="b">
        <f t="shared" si="29"/>
        <v>1</v>
      </c>
      <c r="AL54">
        <f t="shared" si="30"/>
        <v>2002</v>
      </c>
      <c r="AM54" s="40">
        <f>AM$39*$AT54</f>
        <v>79257.86677404854</v>
      </c>
      <c r="AN54" s="2"/>
      <c r="AO54" s="40">
        <f>AO$39*$AT54</f>
        <v>79257.86677404854</v>
      </c>
      <c r="AP54" s="40">
        <f>AP$39*$AT54</f>
        <v>39628.93338702427</v>
      </c>
      <c r="AQ54" s="2"/>
      <c r="AR54" s="40">
        <f>AR$39*$AT54</f>
        <v>79257.86677404854</v>
      </c>
      <c r="AS54" s="40">
        <f>AS$39*$AT54</f>
        <v>118886.80016107278</v>
      </c>
      <c r="AT54" s="2">
        <f t="shared" si="31"/>
        <v>396289.33387024264</v>
      </c>
      <c r="AU54" s="2">
        <f t="shared" si="32"/>
        <v>0</v>
      </c>
    </row>
    <row r="55" spans="1:47" x14ac:dyDescent="0.3">
      <c r="A55">
        <f t="shared" si="4"/>
        <v>2003</v>
      </c>
      <c r="B55" s="2">
        <f t="shared" si="38"/>
        <v>101846.35880465237</v>
      </c>
      <c r="C55" s="2"/>
      <c r="D55" s="2">
        <f t="shared" si="40"/>
        <v>106318.08764804419</v>
      </c>
      <c r="E55" s="2">
        <f t="shared" si="41"/>
        <v>57710.823112855702</v>
      </c>
      <c r="F55" s="2"/>
      <c r="G55" s="2">
        <f t="shared" si="37"/>
        <v>111230.49023069972</v>
      </c>
      <c r="H55" s="2">
        <f t="shared" si="16"/>
        <v>123606.60612746738</v>
      </c>
      <c r="I55" s="2">
        <f t="shared" si="17"/>
        <v>500712.36592371936</v>
      </c>
      <c r="J55" s="2">
        <f t="shared" si="18"/>
        <v>104423.03205347672</v>
      </c>
      <c r="K55" s="6">
        <f t="shared" si="19"/>
        <v>0.26350200000000013</v>
      </c>
      <c r="L55" s="7">
        <f t="shared" si="20"/>
        <v>1.2635020000000001</v>
      </c>
      <c r="O55">
        <f t="shared" si="21"/>
        <v>2003</v>
      </c>
      <c r="P55" s="6">
        <f t="shared" si="5"/>
        <v>0.20340292298706295</v>
      </c>
      <c r="Q55" s="7"/>
      <c r="R55" s="6">
        <f t="shared" si="42"/>
        <v>0.21233365677300078</v>
      </c>
      <c r="S55" s="6">
        <f t="shared" si="43"/>
        <v>0.1152574352870039</v>
      </c>
      <c r="T55" s="7"/>
      <c r="U55" s="6">
        <f t="shared" si="5"/>
        <v>0.22214448414011218</v>
      </c>
      <c r="V55" s="38">
        <f t="shared" si="8"/>
        <v>0.24686150081282021</v>
      </c>
      <c r="W55" s="6">
        <f t="shared" si="22"/>
        <v>1</v>
      </c>
      <c r="X55" s="7">
        <f t="shared" si="23"/>
        <v>0.7531384991871799</v>
      </c>
      <c r="Y55" s="7">
        <f t="shared" si="24"/>
        <v>0</v>
      </c>
      <c r="Z55" s="6"/>
      <c r="AB55">
        <f t="shared" si="25"/>
        <v>2003</v>
      </c>
      <c r="AC55" s="1" t="b">
        <f t="shared" si="26"/>
        <v>1</v>
      </c>
      <c r="AE55" s="1" t="b">
        <f t="shared" si="44"/>
        <v>1</v>
      </c>
      <c r="AF55" s="1" t="b">
        <f t="shared" si="45"/>
        <v>1</v>
      </c>
      <c r="AH55" s="1" t="b">
        <f t="shared" si="35"/>
        <v>1</v>
      </c>
      <c r="AI55" s="39" t="b">
        <f t="shared" si="28"/>
        <v>0</v>
      </c>
      <c r="AJ55" s="1" t="b">
        <f t="shared" si="29"/>
        <v>1</v>
      </c>
      <c r="AL55">
        <f t="shared" si="30"/>
        <v>2003</v>
      </c>
      <c r="AM55" s="40">
        <f>AM$39*$AT55</f>
        <v>100142.47318474388</v>
      </c>
      <c r="AN55" s="2"/>
      <c r="AO55" s="40">
        <f>AO$39*$AT55</f>
        <v>100142.47318474388</v>
      </c>
      <c r="AP55" s="40">
        <f>AP$39*$AT55</f>
        <v>50071.236592371941</v>
      </c>
      <c r="AQ55" s="2"/>
      <c r="AR55" s="40">
        <f>AR$39*$AT55</f>
        <v>100142.47318474388</v>
      </c>
      <c r="AS55" s="40">
        <f>AS$39*$AT55</f>
        <v>150213.70977711582</v>
      </c>
      <c r="AT55" s="2">
        <f t="shared" si="31"/>
        <v>500712.36592371936</v>
      </c>
      <c r="AU55" s="2">
        <f t="shared" si="32"/>
        <v>0</v>
      </c>
    </row>
    <row r="56" spans="1:47" x14ac:dyDescent="0.3">
      <c r="A56">
        <f t="shared" si="4"/>
        <v>2004</v>
      </c>
      <c r="B56" s="2">
        <f t="shared" si="38"/>
        <v>110897.77480478537</v>
      </c>
      <c r="C56" s="2"/>
      <c r="D56" s="2">
        <f t="shared" si="40"/>
        <v>120524.4707520348</v>
      </c>
      <c r="E56" s="2">
        <f t="shared" si="41"/>
        <v>60033.910537156189</v>
      </c>
      <c r="F56" s="2"/>
      <c r="G56" s="2">
        <f t="shared" si="37"/>
        <v>121009.16032224896</v>
      </c>
      <c r="H56" s="2">
        <f t="shared" si="16"/>
        <v>156582.77107166551</v>
      </c>
      <c r="I56" s="2">
        <f t="shared" si="17"/>
        <v>569048.08748789085</v>
      </c>
      <c r="J56" s="2">
        <f>I56-I55</f>
        <v>68335.721564171487</v>
      </c>
      <c r="K56" s="6">
        <f>(J56/I55)</f>
        <v>0.13647700000000007</v>
      </c>
      <c r="L56" s="7">
        <f t="shared" si="20"/>
        <v>1.1364770000000002</v>
      </c>
      <c r="O56">
        <f t="shared" si="21"/>
        <v>2004</v>
      </c>
      <c r="P56" s="6">
        <f t="shared" si="5"/>
        <v>0.19488295847606241</v>
      </c>
      <c r="Q56" s="7"/>
      <c r="R56" s="6">
        <f t="shared" si="42"/>
        <v>0.2118001508169545</v>
      </c>
      <c r="S56" s="6">
        <f t="shared" si="43"/>
        <v>0.1054988354361769</v>
      </c>
      <c r="T56" s="7"/>
      <c r="U56" s="6">
        <f t="shared" si="5"/>
        <v>0.21265190584587282</v>
      </c>
      <c r="V56" s="6">
        <f t="shared" si="8"/>
        <v>0.27516614942493334</v>
      </c>
      <c r="W56" s="6">
        <f t="shared" si="22"/>
        <v>0.99999999999999989</v>
      </c>
      <c r="X56" s="7">
        <f t="shared" si="23"/>
        <v>0.72483385057506655</v>
      </c>
      <c r="Y56" s="7">
        <f t="shared" si="24"/>
        <v>0</v>
      </c>
      <c r="Z56" s="6"/>
      <c r="AB56">
        <f t="shared" si="25"/>
        <v>2004</v>
      </c>
      <c r="AC56" s="1" t="b">
        <f t="shared" si="26"/>
        <v>1</v>
      </c>
      <c r="AE56" s="1" t="b">
        <f t="shared" si="44"/>
        <v>1</v>
      </c>
      <c r="AF56" s="1" t="b">
        <f t="shared" si="45"/>
        <v>1</v>
      </c>
      <c r="AH56" s="1" t="b">
        <f t="shared" si="35"/>
        <v>1</v>
      </c>
      <c r="AI56" s="1" t="b">
        <f t="shared" si="28"/>
        <v>1</v>
      </c>
      <c r="AJ56" s="1" t="b">
        <f t="shared" si="29"/>
        <v>1</v>
      </c>
      <c r="AL56">
        <f t="shared" si="30"/>
        <v>2004</v>
      </c>
      <c r="AM56" s="2">
        <f>B56</f>
        <v>110897.77480478537</v>
      </c>
      <c r="AN56" s="2"/>
      <c r="AO56" s="26">
        <f>D56</f>
        <v>120524.4707520348</v>
      </c>
      <c r="AP56" s="26">
        <f>E56</f>
        <v>60033.910537156189</v>
      </c>
      <c r="AQ56" s="2"/>
      <c r="AR56" s="2">
        <f t="shared" si="36"/>
        <v>121009.16032224896</v>
      </c>
      <c r="AS56" s="2">
        <f t="shared" si="12"/>
        <v>156582.77107166551</v>
      </c>
      <c r="AT56" s="2">
        <f t="shared" si="31"/>
        <v>569048.08748789085</v>
      </c>
      <c r="AU56" s="2">
        <f t="shared" si="32"/>
        <v>0</v>
      </c>
    </row>
    <row r="57" spans="1:47" x14ac:dyDescent="0.3">
      <c r="A57">
        <f t="shared" si="4"/>
        <v>2005</v>
      </c>
      <c r="B57" s="2">
        <f t="shared" si="38"/>
        <v>116187.59866297364</v>
      </c>
      <c r="C57" s="2"/>
      <c r="D57" s="2">
        <f t="shared" si="40"/>
        <v>137314.73477250079</v>
      </c>
      <c r="E57" s="2">
        <f t="shared" si="41"/>
        <v>64454.207370007003</v>
      </c>
      <c r="F57" s="2"/>
      <c r="G57" s="2">
        <f t="shared" si="37"/>
        <v>139851.49667602635</v>
      </c>
      <c r="H57" s="2">
        <f t="shared" si="16"/>
        <v>160340.75757738549</v>
      </c>
      <c r="I57" s="2">
        <f t="shared" si="17"/>
        <v>618148.79505889327</v>
      </c>
      <c r="J57" s="2">
        <f t="shared" si="18"/>
        <v>49100.707571002422</v>
      </c>
      <c r="K57" s="6">
        <f t="shared" si="19"/>
        <v>8.6285691228243117E-2</v>
      </c>
      <c r="L57" s="7">
        <f t="shared" si="20"/>
        <v>1.086285691228243</v>
      </c>
      <c r="O57">
        <f t="shared" si="21"/>
        <v>2005</v>
      </c>
      <c r="P57" s="6">
        <f t="shared" si="5"/>
        <v>0.18796056805692557</v>
      </c>
      <c r="Q57" s="7"/>
      <c r="R57" s="6">
        <f t="shared" si="42"/>
        <v>0.22213864343037071</v>
      </c>
      <c r="S57" s="6">
        <f t="shared" si="43"/>
        <v>0.10426972904455184</v>
      </c>
      <c r="T57" s="7"/>
      <c r="U57" s="6">
        <f t="shared" si="5"/>
        <v>0.2262424480867947</v>
      </c>
      <c r="V57" s="6">
        <f t="shared" si="8"/>
        <v>0.25938861138135721</v>
      </c>
      <c r="W57" s="6">
        <f t="shared" si="22"/>
        <v>1</v>
      </c>
      <c r="X57" s="7">
        <f t="shared" si="23"/>
        <v>0.74061138861864284</v>
      </c>
      <c r="Y57" s="7">
        <f t="shared" si="24"/>
        <v>0</v>
      </c>
      <c r="Z57" s="6"/>
      <c r="AB57">
        <f t="shared" si="25"/>
        <v>2005</v>
      </c>
      <c r="AC57" s="1" t="b">
        <f t="shared" si="26"/>
        <v>1</v>
      </c>
      <c r="AE57" s="1" t="b">
        <f t="shared" si="44"/>
        <v>1</v>
      </c>
      <c r="AF57" s="1" t="b">
        <f t="shared" si="45"/>
        <v>1</v>
      </c>
      <c r="AH57" s="1" t="b">
        <f t="shared" ref="AH57:AH64" si="46">AND((G57/$I57)&gt;0.15,(G57/$I57)&lt;0.25)</f>
        <v>1</v>
      </c>
      <c r="AI57" s="1" t="b">
        <f t="shared" si="28"/>
        <v>1</v>
      </c>
      <c r="AJ57" s="1" t="b">
        <f t="shared" si="29"/>
        <v>1</v>
      </c>
      <c r="AL57">
        <f t="shared" si="30"/>
        <v>2005</v>
      </c>
      <c r="AM57" s="2">
        <f>B57</f>
        <v>116187.59866297364</v>
      </c>
      <c r="AN57" s="2"/>
      <c r="AO57" s="26">
        <f>D57</f>
        <v>137314.73477250079</v>
      </c>
      <c r="AP57" s="26">
        <f>E57</f>
        <v>64454.207370007003</v>
      </c>
      <c r="AQ57" s="2"/>
      <c r="AR57" s="2">
        <f t="shared" si="36"/>
        <v>139851.49667602635</v>
      </c>
      <c r="AS57" s="2">
        <f t="shared" si="12"/>
        <v>160340.75757738549</v>
      </c>
      <c r="AT57" s="2">
        <f t="shared" si="31"/>
        <v>618148.79505889327</v>
      </c>
      <c r="AU57" s="2">
        <f t="shared" si="32"/>
        <v>0</v>
      </c>
    </row>
    <row r="58" spans="1:47" x14ac:dyDescent="0.3">
      <c r="A58">
        <f t="shared" si="4"/>
        <v>2006</v>
      </c>
      <c r="B58" s="2">
        <f t="shared" si="38"/>
        <v>134359.33909386274</v>
      </c>
      <c r="C58" s="2"/>
      <c r="D58" s="2">
        <f t="shared" si="40"/>
        <v>155985.41925951772</v>
      </c>
      <c r="E58" s="2">
        <f t="shared" si="41"/>
        <v>74545.158075855303</v>
      </c>
      <c r="F58" s="2"/>
      <c r="G58" s="2">
        <f t="shared" si="37"/>
        <v>177103.73984561948</v>
      </c>
      <c r="H58" s="2">
        <f t="shared" si="16"/>
        <v>167187.30792593985</v>
      </c>
      <c r="I58" s="2">
        <f t="shared" si="17"/>
        <v>709180.96420079516</v>
      </c>
      <c r="J58" s="2">
        <f t="shared" si="18"/>
        <v>91032.16914190189</v>
      </c>
      <c r="K58" s="6">
        <f t="shared" si="19"/>
        <v>0.1472657875734093</v>
      </c>
      <c r="L58" s="7">
        <f t="shared" si="20"/>
        <v>1.1472657875734094</v>
      </c>
      <c r="O58">
        <f t="shared" si="21"/>
        <v>2006</v>
      </c>
      <c r="P58" s="6">
        <f t="shared" si="5"/>
        <v>0.18945705803775731</v>
      </c>
      <c r="Q58" s="7"/>
      <c r="R58" s="6">
        <f t="shared" si="42"/>
        <v>0.21995150340125671</v>
      </c>
      <c r="S58" s="6">
        <f t="shared" si="43"/>
        <v>0.10511443741283054</v>
      </c>
      <c r="T58" s="7"/>
      <c r="U58" s="6">
        <f t="shared" si="5"/>
        <v>0.24972996849288656</v>
      </c>
      <c r="V58" s="38">
        <f t="shared" si="8"/>
        <v>0.23574703265526878</v>
      </c>
      <c r="W58" s="6">
        <f t="shared" si="22"/>
        <v>0.99999999999999989</v>
      </c>
      <c r="X58" s="7">
        <f t="shared" si="23"/>
        <v>0.76425296734473114</v>
      </c>
      <c r="Y58" s="7">
        <f t="shared" si="24"/>
        <v>0</v>
      </c>
      <c r="Z58" s="6"/>
      <c r="AB58">
        <f t="shared" si="25"/>
        <v>2006</v>
      </c>
      <c r="AC58" s="1" t="b">
        <f t="shared" si="26"/>
        <v>1</v>
      </c>
      <c r="AE58" s="1" t="b">
        <f t="shared" si="44"/>
        <v>1</v>
      </c>
      <c r="AF58" s="1" t="b">
        <f t="shared" si="45"/>
        <v>1</v>
      </c>
      <c r="AH58" s="1" t="b">
        <f t="shared" si="46"/>
        <v>1</v>
      </c>
      <c r="AI58" s="39" t="b">
        <f t="shared" si="28"/>
        <v>0</v>
      </c>
      <c r="AJ58" s="1" t="b">
        <f t="shared" si="29"/>
        <v>1</v>
      </c>
      <c r="AL58">
        <f t="shared" si="30"/>
        <v>2006</v>
      </c>
      <c r="AM58" s="40">
        <f>AM$39*$AT58</f>
        <v>141836.19284015903</v>
      </c>
      <c r="AN58" s="2"/>
      <c r="AO58" s="40">
        <f>AO$39*$AT58</f>
        <v>141836.19284015903</v>
      </c>
      <c r="AP58" s="40">
        <f>AP$39*$AT58</f>
        <v>70918.096420079513</v>
      </c>
      <c r="AQ58" s="2"/>
      <c r="AR58" s="40">
        <f>AR$39*$AT58</f>
        <v>141836.19284015903</v>
      </c>
      <c r="AS58" s="40">
        <f>AS$39*$AT58</f>
        <v>212754.28926023855</v>
      </c>
      <c r="AT58" s="2">
        <f t="shared" si="31"/>
        <v>709180.96420079516</v>
      </c>
      <c r="AU58" s="2">
        <f t="shared" si="32"/>
        <v>0</v>
      </c>
    </row>
    <row r="59" spans="1:47" x14ac:dyDescent="0.3">
      <c r="A59">
        <f t="shared" si="4"/>
        <v>2007</v>
      </c>
      <c r="B59" s="2">
        <f t="shared" si="38"/>
        <v>149481.1636342436</v>
      </c>
      <c r="C59" s="2"/>
      <c r="D59" s="2">
        <f t="shared" si="40"/>
        <v>150376.15001106501</v>
      </c>
      <c r="E59" s="2">
        <f t="shared" si="41"/>
        <v>71737.909614695629</v>
      </c>
      <c r="F59" s="2"/>
      <c r="G59" s="2">
        <f t="shared" si="37"/>
        <v>163852.0066928085</v>
      </c>
      <c r="H59" s="2">
        <f t="shared" si="16"/>
        <v>227476.88607704703</v>
      </c>
      <c r="I59" s="2">
        <f t="shared" si="17"/>
        <v>762924.11602985975</v>
      </c>
      <c r="J59" s="2">
        <f t="shared" si="18"/>
        <v>53743.151829064591</v>
      </c>
      <c r="K59" s="6">
        <f t="shared" si="19"/>
        <v>7.5781999999999905E-2</v>
      </c>
      <c r="L59" s="7">
        <f t="shared" si="20"/>
        <v>1.0757819999999998</v>
      </c>
      <c r="O59">
        <f t="shared" si="21"/>
        <v>2007</v>
      </c>
      <c r="P59" s="6">
        <f t="shared" si="5"/>
        <v>0.19593188954639509</v>
      </c>
      <c r="Q59" s="7"/>
      <c r="R59" s="6">
        <f t="shared" si="42"/>
        <v>0.19710498967262885</v>
      </c>
      <c r="S59" s="6">
        <f t="shared" si="43"/>
        <v>9.4030203145246904E-2</v>
      </c>
      <c r="T59" s="7"/>
      <c r="U59" s="6">
        <f t="shared" si="5"/>
        <v>0.21476841962405022</v>
      </c>
      <c r="V59" s="6">
        <f t="shared" si="8"/>
        <v>0.29816449801167894</v>
      </c>
      <c r="W59" s="6">
        <f t="shared" si="22"/>
        <v>1</v>
      </c>
      <c r="X59" s="7">
        <f t="shared" si="23"/>
        <v>0.70183550198832112</v>
      </c>
      <c r="Y59" s="7">
        <f t="shared" si="24"/>
        <v>0</v>
      </c>
      <c r="Z59" s="6"/>
      <c r="AA59" s="7">
        <f>SUM(P59:U59)</f>
        <v>0.70183550198832112</v>
      </c>
      <c r="AB59">
        <f t="shared" si="25"/>
        <v>2007</v>
      </c>
      <c r="AC59" s="1" t="b">
        <f t="shared" si="26"/>
        <v>1</v>
      </c>
      <c r="AE59" s="1" t="b">
        <f t="shared" si="44"/>
        <v>1</v>
      </c>
      <c r="AF59" s="1" t="b">
        <f t="shared" si="45"/>
        <v>1</v>
      </c>
      <c r="AH59" s="1" t="b">
        <f t="shared" si="46"/>
        <v>1</v>
      </c>
      <c r="AI59" s="1" t="b">
        <f t="shared" si="28"/>
        <v>1</v>
      </c>
      <c r="AJ59" s="1" t="b">
        <f t="shared" si="29"/>
        <v>1</v>
      </c>
      <c r="AL59">
        <f t="shared" si="30"/>
        <v>2007</v>
      </c>
      <c r="AM59" s="2">
        <f>B59</f>
        <v>149481.1636342436</v>
      </c>
      <c r="AN59" s="2"/>
      <c r="AO59" s="26">
        <f>D59</f>
        <v>150376.15001106501</v>
      </c>
      <c r="AP59" s="26">
        <f>E59</f>
        <v>71737.909614695629</v>
      </c>
      <c r="AQ59" s="2"/>
      <c r="AR59" s="2">
        <f t="shared" si="36"/>
        <v>163852.0066928085</v>
      </c>
      <c r="AS59" s="2">
        <f t="shared" si="12"/>
        <v>227476.88607704703</v>
      </c>
      <c r="AT59" s="2">
        <f t="shared" si="31"/>
        <v>762924.11602985975</v>
      </c>
      <c r="AU59" s="2">
        <f t="shared" si="32"/>
        <v>0</v>
      </c>
    </row>
    <row r="60" spans="1:47" x14ac:dyDescent="0.3">
      <c r="A60">
        <f t="shared" si="4"/>
        <v>2008</v>
      </c>
      <c r="B60" s="2">
        <f t="shared" si="38"/>
        <v>94143.236856846604</v>
      </c>
      <c r="C60" s="2"/>
      <c r="D60" s="2">
        <f t="shared" si="40"/>
        <v>87482.829030437191</v>
      </c>
      <c r="E60" s="2">
        <f t="shared" si="41"/>
        <v>45862.045616674914</v>
      </c>
      <c r="F60" s="2"/>
      <c r="G60" s="2">
        <f t="shared" si="37"/>
        <v>91591.633221213022</v>
      </c>
      <c r="H60" s="2">
        <f t="shared" si="16"/>
        <v>238964.4688239379</v>
      </c>
      <c r="I60" s="2">
        <f t="shared" si="17"/>
        <v>558044.21354910964</v>
      </c>
      <c r="J60" s="2">
        <f t="shared" si="18"/>
        <v>-204879.90248075011</v>
      </c>
      <c r="K60" s="6">
        <f t="shared" si="19"/>
        <v>-0.26854558425405889</v>
      </c>
      <c r="L60" s="7">
        <f t="shared" si="20"/>
        <v>0.73145441574594106</v>
      </c>
      <c r="O60">
        <f t="shared" si="21"/>
        <v>2008</v>
      </c>
      <c r="P60" s="6">
        <f t="shared" si="5"/>
        <v>0.16870211099960039</v>
      </c>
      <c r="Q60" s="7"/>
      <c r="R60" s="6">
        <f t="shared" si="42"/>
        <v>0.1567668419569383</v>
      </c>
      <c r="S60" s="6">
        <f t="shared" si="43"/>
        <v>8.2183534033972938E-2</v>
      </c>
      <c r="T60" s="7"/>
      <c r="U60" s="6">
        <f t="shared" si="5"/>
        <v>0.16412970692536832</v>
      </c>
      <c r="V60" s="38">
        <f t="shared" si="8"/>
        <v>0.42821780608412002</v>
      </c>
      <c r="W60" s="6">
        <f t="shared" si="22"/>
        <v>1</v>
      </c>
      <c r="X60" s="7">
        <f t="shared" si="23"/>
        <v>0.57178219391587992</v>
      </c>
      <c r="Y60" s="7">
        <f t="shared" si="24"/>
        <v>0</v>
      </c>
      <c r="Z60" s="6"/>
      <c r="AB60">
        <f t="shared" si="25"/>
        <v>2008</v>
      </c>
      <c r="AC60" s="1" t="b">
        <f t="shared" si="26"/>
        <v>1</v>
      </c>
      <c r="AE60" s="1" t="b">
        <f t="shared" si="44"/>
        <v>1</v>
      </c>
      <c r="AF60" s="1" t="b">
        <f t="shared" si="45"/>
        <v>1</v>
      </c>
      <c r="AH60" s="1" t="b">
        <f t="shared" si="46"/>
        <v>1</v>
      </c>
      <c r="AI60" s="39" t="b">
        <f t="shared" si="28"/>
        <v>0</v>
      </c>
      <c r="AJ60" s="1" t="b">
        <f t="shared" si="29"/>
        <v>1</v>
      </c>
      <c r="AL60">
        <f t="shared" si="30"/>
        <v>2008</v>
      </c>
      <c r="AM60" s="40">
        <f>AM$39*$AT60</f>
        <v>111608.84270982194</v>
      </c>
      <c r="AN60" s="2"/>
      <c r="AO60" s="40">
        <f>AO$39*$AT60</f>
        <v>111608.84270982194</v>
      </c>
      <c r="AP60" s="40">
        <f>AP$39*$AT60</f>
        <v>55804.42135491097</v>
      </c>
      <c r="AQ60" s="2"/>
      <c r="AR60" s="40">
        <f>AR$39*$AT60</f>
        <v>111608.84270982194</v>
      </c>
      <c r="AS60" s="40">
        <f>AS$39*$AT60</f>
        <v>167413.26406473288</v>
      </c>
      <c r="AT60" s="2">
        <f t="shared" si="31"/>
        <v>558044.21354910964</v>
      </c>
      <c r="AU60" s="2">
        <f t="shared" si="32"/>
        <v>0</v>
      </c>
    </row>
    <row r="61" spans="1:47" x14ac:dyDescent="0.3">
      <c r="A61">
        <f t="shared" si="4"/>
        <v>2009</v>
      </c>
      <c r="B61" s="2">
        <f t="shared" si="38"/>
        <v>141174.02514365377</v>
      </c>
      <c r="C61" s="2"/>
      <c r="D61" s="2">
        <f t="shared" si="40"/>
        <v>156495.68707085811</v>
      </c>
      <c r="E61" s="2">
        <f t="shared" si="41"/>
        <v>75959.862259877715</v>
      </c>
      <c r="F61" s="2"/>
      <c r="G61" s="2">
        <f t="shared" si="37"/>
        <v>152599.42237185824</v>
      </c>
      <c r="H61" s="2">
        <f t="shared" si="16"/>
        <v>177340.87062377154</v>
      </c>
      <c r="I61" s="2">
        <f t="shared" si="17"/>
        <v>703569.86747001938</v>
      </c>
      <c r="J61" s="2">
        <f t="shared" si="18"/>
        <v>145525.65392090974</v>
      </c>
      <c r="K61" s="6">
        <f t="shared" si="19"/>
        <v>0.26077800000000007</v>
      </c>
      <c r="L61" s="7">
        <f t="shared" si="20"/>
        <v>1.2607780000000002</v>
      </c>
      <c r="O61">
        <f t="shared" si="21"/>
        <v>2009</v>
      </c>
      <c r="P61" s="6">
        <f t="shared" si="5"/>
        <v>0.20065388196811809</v>
      </c>
      <c r="Q61" s="7"/>
      <c r="R61" s="6">
        <f t="shared" si="42"/>
        <v>0.22243091170689844</v>
      </c>
      <c r="S61" s="6">
        <f t="shared" si="43"/>
        <v>0.10796349555591865</v>
      </c>
      <c r="T61" s="7"/>
      <c r="U61" s="6">
        <f t="shared" si="5"/>
        <v>0.21689306126851834</v>
      </c>
      <c r="V61" s="6">
        <f t="shared" si="8"/>
        <v>0.25205864950054646</v>
      </c>
      <c r="W61" s="6">
        <f t="shared" si="22"/>
        <v>1</v>
      </c>
      <c r="X61" s="7">
        <f t="shared" si="23"/>
        <v>0.74794135049945354</v>
      </c>
      <c r="Y61" s="7">
        <f t="shared" si="24"/>
        <v>0</v>
      </c>
      <c r="Z61" s="6"/>
      <c r="AB61">
        <f t="shared" si="25"/>
        <v>2009</v>
      </c>
      <c r="AC61" s="1" t="b">
        <f t="shared" si="26"/>
        <v>1</v>
      </c>
      <c r="AE61" s="1" t="b">
        <f t="shared" si="44"/>
        <v>1</v>
      </c>
      <c r="AF61" s="1" t="b">
        <f t="shared" si="45"/>
        <v>1</v>
      </c>
      <c r="AH61" s="1" t="b">
        <f t="shared" si="46"/>
        <v>1</v>
      </c>
      <c r="AI61" s="1" t="b">
        <f t="shared" si="28"/>
        <v>1</v>
      </c>
      <c r="AJ61" s="1" t="b">
        <f t="shared" si="29"/>
        <v>1</v>
      </c>
      <c r="AL61">
        <f t="shared" si="30"/>
        <v>2009</v>
      </c>
      <c r="AM61" s="2">
        <f>B61</f>
        <v>141174.02514365377</v>
      </c>
      <c r="AN61" s="2"/>
      <c r="AO61" s="26">
        <f>D61</f>
        <v>156495.68707085811</v>
      </c>
      <c r="AP61" s="26">
        <f>E61</f>
        <v>75959.862259877715</v>
      </c>
      <c r="AQ61" s="2"/>
      <c r="AR61" s="2">
        <f t="shared" si="36"/>
        <v>152599.42237185824</v>
      </c>
      <c r="AS61" s="2">
        <f t="shared" si="12"/>
        <v>177340.87062377154</v>
      </c>
      <c r="AT61" s="2">
        <f t="shared" si="31"/>
        <v>703569.86747001938</v>
      </c>
      <c r="AU61" s="2">
        <f t="shared" si="32"/>
        <v>0</v>
      </c>
    </row>
    <row r="62" spans="1:47" x14ac:dyDescent="0.3">
      <c r="A62">
        <f t="shared" si="4"/>
        <v>2010</v>
      </c>
      <c r="B62" s="2">
        <f t="shared" si="38"/>
        <v>162223.07229257256</v>
      </c>
      <c r="C62" s="2"/>
      <c r="D62" s="2">
        <f t="shared" si="40"/>
        <v>196339.48899909857</v>
      </c>
      <c r="E62" s="2">
        <f t="shared" si="41"/>
        <v>97015.936078315819</v>
      </c>
      <c r="F62" s="2"/>
      <c r="G62" s="2">
        <f t="shared" si="37"/>
        <v>169568.47813960887</v>
      </c>
      <c r="H62" s="2">
        <f t="shared" si="16"/>
        <v>188726.15451781769</v>
      </c>
      <c r="I62" s="2">
        <f t="shared" si="17"/>
        <v>813873.13002741348</v>
      </c>
      <c r="J62" s="2">
        <f t="shared" si="18"/>
        <v>110303.2625573941</v>
      </c>
      <c r="K62" s="6">
        <f t="shared" si="19"/>
        <v>0.15677655860111769</v>
      </c>
      <c r="L62" s="7">
        <f t="shared" si="20"/>
        <v>1.1567765586011176</v>
      </c>
      <c r="O62">
        <f t="shared" si="21"/>
        <v>2010</v>
      </c>
      <c r="P62" s="6">
        <f t="shared" si="5"/>
        <v>0.19932230996139219</v>
      </c>
      <c r="Q62" s="7"/>
      <c r="R62" s="6">
        <f t="shared" si="42"/>
        <v>0.24124090322589384</v>
      </c>
      <c r="S62" s="6">
        <f t="shared" si="43"/>
        <v>0.11920277559113919</v>
      </c>
      <c r="T62" s="7"/>
      <c r="U62" s="6">
        <f t="shared" si="5"/>
        <v>0.20834755674253225</v>
      </c>
      <c r="V62" s="38">
        <f t="shared" si="8"/>
        <v>0.23188645447904255</v>
      </c>
      <c r="W62" s="6">
        <f t="shared" si="22"/>
        <v>1</v>
      </c>
      <c r="X62" s="7">
        <f t="shared" si="23"/>
        <v>0.76811354552095745</v>
      </c>
      <c r="Y62" s="7">
        <f t="shared" si="24"/>
        <v>0</v>
      </c>
      <c r="Z62" s="6"/>
      <c r="AB62">
        <f t="shared" si="25"/>
        <v>2010</v>
      </c>
      <c r="AC62" s="1" t="b">
        <f t="shared" si="26"/>
        <v>1</v>
      </c>
      <c r="AE62" s="1" t="b">
        <f t="shared" si="44"/>
        <v>1</v>
      </c>
      <c r="AF62" s="1" t="b">
        <f t="shared" si="45"/>
        <v>1</v>
      </c>
      <c r="AH62" s="1" t="b">
        <f t="shared" si="46"/>
        <v>1</v>
      </c>
      <c r="AI62" s="39" t="b">
        <f t="shared" si="28"/>
        <v>0</v>
      </c>
      <c r="AJ62" s="1" t="b">
        <f t="shared" si="29"/>
        <v>1</v>
      </c>
      <c r="AL62">
        <f t="shared" si="30"/>
        <v>2010</v>
      </c>
      <c r="AM62" s="40">
        <f>AM$39*$AT62</f>
        <v>162774.62600548271</v>
      </c>
      <c r="AN62" s="2"/>
      <c r="AO62" s="40">
        <f>AO$39*$AT62</f>
        <v>162774.62600548271</v>
      </c>
      <c r="AP62" s="40">
        <f>AP$39*$AT62</f>
        <v>81387.313002741357</v>
      </c>
      <c r="AQ62" s="2"/>
      <c r="AR62" s="40">
        <f>AR$39*$AT62</f>
        <v>162774.62600548271</v>
      </c>
      <c r="AS62" s="40">
        <f>AS$39*$AT62</f>
        <v>244161.93900822403</v>
      </c>
      <c r="AT62" s="2">
        <f t="shared" si="31"/>
        <v>813873.13002741348</v>
      </c>
      <c r="AU62" s="2">
        <f t="shared" si="32"/>
        <v>0</v>
      </c>
    </row>
    <row r="63" spans="1:47" x14ac:dyDescent="0.3">
      <c r="A63">
        <f t="shared" si="4"/>
        <v>2011</v>
      </c>
      <c r="B63" s="2">
        <f t="shared" si="38"/>
        <v>165981.28613779074</v>
      </c>
      <c r="C63" s="2"/>
      <c r="D63" s="2">
        <f t="shared" si="40"/>
        <v>159340.08139676703</v>
      </c>
      <c r="E63" s="2">
        <f t="shared" si="41"/>
        <v>79108.468238664602</v>
      </c>
      <c r="F63" s="2"/>
      <c r="G63" s="2">
        <f t="shared" si="37"/>
        <v>139074.64045908445</v>
      </c>
      <c r="H63" s="2">
        <f t="shared" si="16"/>
        <v>262620.58159724576</v>
      </c>
      <c r="I63" s="2">
        <f t="shared" si="17"/>
        <v>806125.05782955256</v>
      </c>
      <c r="J63" s="2">
        <f t="shared" si="18"/>
        <v>-7748.0721978609217</v>
      </c>
      <c r="K63" s="6">
        <f t="shared" si="19"/>
        <v>-9.519999999999933E-3</v>
      </c>
      <c r="L63" s="7">
        <f t="shared" si="20"/>
        <v>0.99048000000000003</v>
      </c>
      <c r="O63">
        <f t="shared" si="21"/>
        <v>2011</v>
      </c>
      <c r="P63" s="6">
        <f t="shared" si="5"/>
        <v>0.20590016961473229</v>
      </c>
      <c r="Q63" s="7"/>
      <c r="R63" s="6">
        <f t="shared" si="42"/>
        <v>0.19766173976253937</v>
      </c>
      <c r="S63" s="6">
        <f t="shared" si="43"/>
        <v>9.8134237945238678E-2</v>
      </c>
      <c r="T63" s="7"/>
      <c r="U63" s="6">
        <f t="shared" si="5"/>
        <v>0.17252241337533319</v>
      </c>
      <c r="V63" s="6">
        <f t="shared" si="8"/>
        <v>0.32578143930215647</v>
      </c>
      <c r="W63" s="6">
        <f t="shared" si="22"/>
        <v>1</v>
      </c>
      <c r="X63" s="7">
        <f t="shared" si="23"/>
        <v>0.67421856069784347</v>
      </c>
      <c r="Y63" s="7">
        <f t="shared" si="24"/>
        <v>0</v>
      </c>
      <c r="Z63" s="6"/>
      <c r="AB63">
        <f t="shared" si="25"/>
        <v>2011</v>
      </c>
      <c r="AC63" s="1" t="b">
        <f t="shared" si="26"/>
        <v>1</v>
      </c>
      <c r="AE63" s="1" t="b">
        <f t="shared" si="44"/>
        <v>1</v>
      </c>
      <c r="AF63" s="1" t="b">
        <f t="shared" si="45"/>
        <v>1</v>
      </c>
      <c r="AH63" s="1" t="b">
        <f t="shared" si="46"/>
        <v>1</v>
      </c>
      <c r="AI63" s="1" t="b">
        <f t="shared" si="28"/>
        <v>1</v>
      </c>
      <c r="AJ63" s="1" t="b">
        <f t="shared" si="29"/>
        <v>1</v>
      </c>
      <c r="AL63">
        <f t="shared" si="30"/>
        <v>2011</v>
      </c>
      <c r="AM63" s="2">
        <f>B63</f>
        <v>165981.28613779074</v>
      </c>
      <c r="AN63" s="2"/>
      <c r="AO63" s="26">
        <f>D63</f>
        <v>159340.08139676703</v>
      </c>
      <c r="AP63" s="26">
        <f>E63</f>
        <v>79108.468238664602</v>
      </c>
      <c r="AQ63" s="2"/>
      <c r="AR63" s="2">
        <f t="shared" si="36"/>
        <v>139074.64045908445</v>
      </c>
      <c r="AS63" s="2">
        <f t="shared" si="12"/>
        <v>262620.58159724576</v>
      </c>
      <c r="AT63" s="2">
        <f t="shared" si="31"/>
        <v>806125.05782955256</v>
      </c>
      <c r="AU63" s="2">
        <f t="shared" si="32"/>
        <v>0</v>
      </c>
    </row>
    <row r="64" spans="1:47" x14ac:dyDescent="0.3">
      <c r="A64">
        <f t="shared" si="4"/>
        <v>2012</v>
      </c>
      <c r="B64" s="2">
        <f t="shared" si="38"/>
        <v>192239.5256047892</v>
      </c>
      <c r="C64" s="2"/>
      <c r="D64" s="2">
        <f t="shared" si="40"/>
        <v>184515.81425745619</v>
      </c>
      <c r="E64" s="2">
        <f t="shared" si="41"/>
        <v>93379.635908919707</v>
      </c>
      <c r="F64" s="2"/>
      <c r="G64" s="2">
        <f t="shared" si="37"/>
        <v>164302.78023836238</v>
      </c>
      <c r="H64" s="2">
        <f t="shared" si="16"/>
        <v>273256.71515193419</v>
      </c>
      <c r="I64" s="2">
        <f t="shared" si="17"/>
        <v>907694.47116146167</v>
      </c>
      <c r="J64" s="2">
        <f t="shared" si="18"/>
        <v>101569.41333190911</v>
      </c>
      <c r="K64" s="6">
        <f t="shared" si="19"/>
        <v>0.12599709231887565</v>
      </c>
      <c r="L64" s="7">
        <f t="shared" si="20"/>
        <v>1.1259970923188756</v>
      </c>
      <c r="O64">
        <f t="shared" si="21"/>
        <v>2012</v>
      </c>
      <c r="P64" s="6">
        <f t="shared" si="5"/>
        <v>0.21178880307467846</v>
      </c>
      <c r="Q64" s="7"/>
      <c r="R64" s="6">
        <f t="shared" si="42"/>
        <v>0.20327964983785202</v>
      </c>
      <c r="S64" s="6">
        <f t="shared" si="43"/>
        <v>0.10287562486684931</v>
      </c>
      <c r="T64" s="7"/>
      <c r="U64" s="6">
        <f t="shared" si="5"/>
        <v>0.1810111061138501</v>
      </c>
      <c r="V64" s="6">
        <f t="shared" si="8"/>
        <v>0.30104481610677014</v>
      </c>
      <c r="W64" s="6">
        <f t="shared" si="22"/>
        <v>1</v>
      </c>
      <c r="X64" s="7">
        <f t="shared" si="23"/>
        <v>0.69895518389322986</v>
      </c>
      <c r="Y64" s="7">
        <f t="shared" si="24"/>
        <v>0</v>
      </c>
      <c r="Z64" s="6"/>
      <c r="AB64">
        <f t="shared" si="25"/>
        <v>2012</v>
      </c>
      <c r="AC64" s="1" t="b">
        <f t="shared" si="26"/>
        <v>1</v>
      </c>
      <c r="AE64" s="1" t="b">
        <f t="shared" si="44"/>
        <v>1</v>
      </c>
      <c r="AF64" s="1" t="b">
        <f t="shared" si="45"/>
        <v>1</v>
      </c>
      <c r="AH64" s="1" t="b">
        <f t="shared" si="46"/>
        <v>1</v>
      </c>
      <c r="AI64" s="1" t="b">
        <f t="shared" si="28"/>
        <v>1</v>
      </c>
      <c r="AJ64" s="1" t="b">
        <f t="shared" si="29"/>
        <v>1</v>
      </c>
      <c r="AL64">
        <f t="shared" si="30"/>
        <v>2012</v>
      </c>
      <c r="AM64" s="2">
        <f>B64</f>
        <v>192239.5256047892</v>
      </c>
      <c r="AN64" s="2"/>
      <c r="AO64" s="26">
        <f>D64</f>
        <v>184515.81425745619</v>
      </c>
      <c r="AP64" s="26">
        <f>E64</f>
        <v>93379.635908919707</v>
      </c>
      <c r="AQ64" s="2"/>
      <c r="AR64" s="2">
        <f t="shared" si="36"/>
        <v>164302.78023836238</v>
      </c>
      <c r="AS64" s="2">
        <f t="shared" si="12"/>
        <v>273256.71515193419</v>
      </c>
      <c r="AT64" s="2">
        <f t="shared" si="31"/>
        <v>907694.47116146167</v>
      </c>
      <c r="AU64" s="2">
        <f t="shared" si="32"/>
        <v>0</v>
      </c>
    </row>
    <row r="65" spans="1:45" x14ac:dyDescent="0.3">
      <c r="A65" s="9" t="s">
        <v>79</v>
      </c>
      <c r="B65" s="10">
        <f>B64</f>
        <v>192239.5256047892</v>
      </c>
      <c r="C65" s="10"/>
      <c r="D65" s="10">
        <f>D64</f>
        <v>184515.81425745619</v>
      </c>
      <c r="E65" s="10">
        <f>E64</f>
        <v>93379.635908919707</v>
      </c>
      <c r="F65" s="10"/>
      <c r="G65" s="10">
        <f>G64</f>
        <v>164302.78023836238</v>
      </c>
      <c r="H65" s="10">
        <f>H64</f>
        <v>273256.71515193419</v>
      </c>
      <c r="I65" s="10">
        <f>SUM(B64:H64)</f>
        <v>907694.47116146167</v>
      </c>
      <c r="J65" s="10"/>
      <c r="K65" s="10"/>
      <c r="AM65" s="2"/>
      <c r="AO65" s="2"/>
      <c r="AP65" s="2"/>
      <c r="AR65" s="2"/>
      <c r="AS65" s="2"/>
    </row>
    <row r="66" spans="1:45" x14ac:dyDescent="0.3">
      <c r="A66" s="11" t="s">
        <v>80</v>
      </c>
      <c r="I66" s="6">
        <f>(I65-I39)/I39</f>
        <v>8.0769447116146171</v>
      </c>
      <c r="K66" s="6"/>
      <c r="R66" s="7"/>
      <c r="AO66" s="2"/>
    </row>
    <row r="67" spans="1:45" x14ac:dyDescent="0.3">
      <c r="A67" s="1" t="s">
        <v>81</v>
      </c>
      <c r="I67" s="29">
        <f>STDEV(L40:L64)</f>
        <v>0.12661046712460217</v>
      </c>
      <c r="K67" s="30"/>
      <c r="AL67" s="21" t="s">
        <v>161</v>
      </c>
      <c r="AM67">
        <f>COUNTA(AM62,AM60,AM58,AM55,AM54,AM50,AM48,AM44)</f>
        <v>8</v>
      </c>
    </row>
    <row r="68" spans="1:45" x14ac:dyDescent="0.3">
      <c r="A68" s="1" t="s">
        <v>82</v>
      </c>
      <c r="I68" s="13">
        <f>((1+I66)^(1/I73))-1</f>
        <v>9.2238768636636159E-2</v>
      </c>
      <c r="K68" s="30"/>
      <c r="AL68" t="s">
        <v>162</v>
      </c>
      <c r="AM68">
        <f>COUNTA(AL40:AL64)</f>
        <v>25</v>
      </c>
    </row>
    <row r="69" spans="1:45" x14ac:dyDescent="0.3">
      <c r="A69" s="1" t="s">
        <v>83</v>
      </c>
      <c r="I69" s="31">
        <f>J60</f>
        <v>-204879.90248075011</v>
      </c>
      <c r="AL69" s="21" t="s">
        <v>163</v>
      </c>
      <c r="AM69">
        <f>AM68/AM67</f>
        <v>3.125</v>
      </c>
    </row>
    <row r="70" spans="1:45" x14ac:dyDescent="0.3">
      <c r="A70" s="1" t="s">
        <v>84</v>
      </c>
      <c r="I70" s="32">
        <f>K60</f>
        <v>-0.26854558425405889</v>
      </c>
    </row>
    <row r="71" spans="1:45" x14ac:dyDescent="0.3">
      <c r="A71" s="3" t="s">
        <v>85</v>
      </c>
      <c r="I71" s="33">
        <f>I64-I65</f>
        <v>0</v>
      </c>
    </row>
    <row r="72" spans="1:45" x14ac:dyDescent="0.3">
      <c r="A72" s="3" t="s">
        <v>149</v>
      </c>
      <c r="I72" s="33">
        <f>((SUM(J40:J64))-(I65-I39))</f>
        <v>0</v>
      </c>
    </row>
    <row r="73" spans="1:45" x14ac:dyDescent="0.3">
      <c r="A73" s="3" t="s">
        <v>160</v>
      </c>
      <c r="I73" s="3">
        <f>COUNTA(I40:I64)</f>
        <v>25</v>
      </c>
    </row>
    <row r="74" spans="1:45" x14ac:dyDescent="0.3">
      <c r="A74" s="1" t="s">
        <v>106</v>
      </c>
      <c r="B74" s="63"/>
      <c r="C74" s="63"/>
      <c r="D74" s="63"/>
      <c r="E74" s="63"/>
      <c r="G74" s="63"/>
      <c r="H74" s="63"/>
      <c r="I74" s="84">
        <f>(SUM(B62:G62)/I62)</f>
        <v>0.76811354552095745</v>
      </c>
    </row>
    <row r="75" spans="1:45" x14ac:dyDescent="0.3">
      <c r="A75" s="1" t="s">
        <v>107</v>
      </c>
      <c r="B75" s="63"/>
      <c r="C75" s="63"/>
      <c r="D75" s="63"/>
      <c r="E75" s="63"/>
      <c r="G75" s="63"/>
      <c r="H75" s="63"/>
      <c r="I75" s="84">
        <f>(H62/I62)</f>
        <v>0.23188645447904255</v>
      </c>
    </row>
    <row r="76" spans="1:45" x14ac:dyDescent="0.3">
      <c r="A76" s="3" t="s">
        <v>108</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6"/>
  <sheetViews>
    <sheetView topLeftCell="L57" zoomScaleNormal="100" workbookViewId="0">
      <selection activeCell="A74" sqref="A74:I76"/>
    </sheetView>
  </sheetViews>
  <sheetFormatPr defaultColWidth="8.88671875" defaultRowHeight="14.4" x14ac:dyDescent="0.3"/>
  <cols>
    <col min="1" max="1" width="25.44140625" customWidth="1"/>
    <col min="2" max="4" width="9.33203125" bestFit="1" customWidth="1"/>
    <col min="5" max="5" width="9.44140625" bestFit="1" customWidth="1"/>
    <col min="7" max="7" width="9.88671875" bestFit="1" customWidth="1"/>
    <col min="8" max="8" width="9.33203125" bestFit="1" customWidth="1"/>
    <col min="9" max="9" width="10.6640625" customWidth="1"/>
    <col min="10" max="10" width="10" bestFit="1" customWidth="1"/>
    <col min="39" max="40" width="10.88671875" bestFit="1" customWidth="1"/>
    <col min="41" max="41" width="9.33203125" bestFit="1" customWidth="1"/>
    <col min="42" max="42" width="9.44140625" bestFit="1" customWidth="1"/>
    <col min="43" max="43" width="10.88671875" bestFit="1" customWidth="1"/>
    <col min="44" max="44" width="9.88671875" bestFit="1" customWidth="1"/>
    <col min="45" max="45" width="10.88671875" bestFit="1" customWidth="1"/>
    <col min="46" max="46" width="11.44140625" customWidth="1"/>
  </cols>
  <sheetData>
    <row r="1" spans="1:8" x14ac:dyDescent="0.3">
      <c r="A1" s="20" t="s">
        <v>50</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0</v>
      </c>
      <c r="B29" s="17">
        <f>'Non-Rebalanced Portfolio'!B29</f>
        <v>0</v>
      </c>
      <c r="C29" s="19"/>
      <c r="D29" s="17">
        <f>'Non-Rebalanced Portfolio'!D29</f>
        <v>0</v>
      </c>
      <c r="E29" s="17">
        <f>'Non-Rebalanced Portfolio'!E29</f>
        <v>0</v>
      </c>
      <c r="F29" s="19"/>
      <c r="G29" s="17">
        <f>'Non-Rebalanced Portfolio'!G29</f>
        <v>0</v>
      </c>
      <c r="H29" s="17">
        <f>'Non-Rebalanced Portfolio'!H29</f>
        <v>0</v>
      </c>
    </row>
    <row r="30" spans="1:8" x14ac:dyDescent="0.3">
      <c r="A30" s="17">
        <f>'Non-Rebalanced Portfolio'!A30</f>
        <v>0</v>
      </c>
      <c r="B30" s="17">
        <f>'Non-Rebalanced Portfolio'!B30</f>
        <v>0</v>
      </c>
      <c r="C30" s="19"/>
      <c r="D30" s="17">
        <f>'Non-Rebalanced Portfolio'!D30</f>
        <v>0</v>
      </c>
      <c r="E30" s="17">
        <f>'Non-Rebalanced Portfolio'!E30</f>
        <v>0</v>
      </c>
      <c r="F30" s="19"/>
      <c r="G30" s="17">
        <f>'Non-Rebalanced Portfolio'!G30</f>
        <v>0</v>
      </c>
      <c r="H30" s="17">
        <f>'Non-Rebalanced Portfolio'!H30</f>
        <v>0</v>
      </c>
    </row>
    <row r="31" spans="1:8" x14ac:dyDescent="0.3">
      <c r="A31" s="17">
        <f>'Non-Rebalanced Portfolio'!A31</f>
        <v>0</v>
      </c>
      <c r="B31" s="17">
        <f>'Non-Rebalanced Portfolio'!B31</f>
        <v>0</v>
      </c>
      <c r="C31" s="19"/>
      <c r="D31" s="17">
        <f>'Non-Rebalanced Portfolio'!D31</f>
        <v>0</v>
      </c>
      <c r="E31" s="17">
        <f>'Non-Rebalanced Portfolio'!E31</f>
        <v>0</v>
      </c>
      <c r="F31" s="19"/>
      <c r="G31" s="17">
        <f>'Non-Rebalanced Portfolio'!G31</f>
        <v>0</v>
      </c>
      <c r="H31" s="17">
        <f>'Non-Rebalanced Portfolio'!H31</f>
        <v>0</v>
      </c>
    </row>
    <row r="32" spans="1:8" x14ac:dyDescent="0.3">
      <c r="A32" s="17">
        <f>'Non-Rebalanced Portfolio'!A32</f>
        <v>0</v>
      </c>
      <c r="B32" s="17">
        <f>'Non-Rebalanced Portfolio'!B32</f>
        <v>0</v>
      </c>
      <c r="C32" s="19"/>
      <c r="D32" s="17">
        <f>'Non-Rebalanced Portfolio'!D32</f>
        <v>0</v>
      </c>
      <c r="E32" s="17">
        <f>'Non-Rebalanced Portfolio'!E32</f>
        <v>0</v>
      </c>
      <c r="F32" s="19"/>
      <c r="G32" s="17">
        <f>'Non-Rebalanced Portfolio'!G32</f>
        <v>0</v>
      </c>
      <c r="H32" s="17">
        <f>'Non-Rebalanced Portfolio'!H32</f>
        <v>0</v>
      </c>
    </row>
    <row r="33" spans="1:47" x14ac:dyDescent="0.3">
      <c r="A33" s="17">
        <f>'Non-Rebalanced Portfolio'!A33</f>
        <v>0</v>
      </c>
      <c r="B33" s="17">
        <f>'Non-Rebalanced Portfolio'!B33</f>
        <v>0</v>
      </c>
      <c r="C33" s="19"/>
      <c r="D33" s="17">
        <f>'Non-Rebalanced Portfolio'!D33</f>
        <v>0</v>
      </c>
      <c r="E33" s="17">
        <f>'Non-Rebalanced Portfolio'!E33</f>
        <v>0</v>
      </c>
      <c r="F33" s="19"/>
      <c r="G33" s="17">
        <f>'Non-Rebalanced Portfolio'!G33</f>
        <v>0</v>
      </c>
      <c r="H33" s="17">
        <f>'Non-Rebalanced Portfolio'!H33</f>
        <v>0</v>
      </c>
    </row>
    <row r="36" spans="1:47" x14ac:dyDescent="0.3">
      <c r="A36" s="20" t="s">
        <v>117</v>
      </c>
      <c r="O36" s="20" t="s">
        <v>127</v>
      </c>
      <c r="AB36" s="20" t="s">
        <v>18</v>
      </c>
      <c r="AL36" s="20" t="s">
        <v>21</v>
      </c>
    </row>
    <row r="37" spans="1:47"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89</v>
      </c>
    </row>
    <row r="38" spans="1:47"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73</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88</v>
      </c>
    </row>
    <row r="39" spans="1:47" x14ac:dyDescent="0.3">
      <c r="A39" t="s">
        <v>72</v>
      </c>
      <c r="B39" s="2">
        <f>'Non-Rebalanced Portfolio'!B39</f>
        <v>20000</v>
      </c>
      <c r="C39" s="2">
        <f>'Non-Rebalanced Portfolio'!C39</f>
        <v>30000</v>
      </c>
      <c r="F39" s="2">
        <f>'Non-Rebalanced Portfolio'!F39</f>
        <v>20000</v>
      </c>
      <c r="H39" s="2">
        <f>'Non-Rebalanced Portfolio'!H39</f>
        <v>30000</v>
      </c>
      <c r="I39" s="2">
        <f>SUM(B39:H39)</f>
        <v>100000</v>
      </c>
      <c r="O39" s="21" t="s">
        <v>87</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3">
      <c r="A40">
        <f t="shared" ref="A40:A64" si="4">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O40">
        <f>A40</f>
        <v>1988</v>
      </c>
      <c r="P40" s="6">
        <f t="shared" ref="P40:U64" si="5">B40/$I40</f>
        <v>0.2018957914056182</v>
      </c>
      <c r="Q40" s="6">
        <f t="shared" si="5"/>
        <v>0.31203427121126182</v>
      </c>
      <c r="R40" s="7"/>
      <c r="S40" s="7"/>
      <c r="T40" s="6">
        <f t="shared" ref="T40:T48" si="6">F40/$I40</f>
        <v>0.20633951395264608</v>
      </c>
      <c r="U40" s="7"/>
      <c r="V40" s="6">
        <f t="shared" ref="V40:V64" si="7">H40/$I40</f>
        <v>0.27973042343047388</v>
      </c>
      <c r="W40" s="6">
        <f>SUM(P40:V40)</f>
        <v>1</v>
      </c>
      <c r="X40" s="7">
        <f>SUM(P40:U40)</f>
        <v>0.72026957656952606</v>
      </c>
      <c r="Y40" s="7">
        <f>W40-(X40+V40)</f>
        <v>0</v>
      </c>
      <c r="Z40" s="6"/>
      <c r="AB40">
        <f>O40</f>
        <v>1988</v>
      </c>
      <c r="AC40" s="1" t="b">
        <f>AND((B40/$I40)&gt;0.15,(B40/$I40)&lt;0.25)</f>
        <v>1</v>
      </c>
      <c r="AD40" s="1" t="b">
        <f>AND((C40/$I40)&gt;0.25,(C40/$I40)&lt;0.35)</f>
        <v>1</v>
      </c>
      <c r="AG40" s="1" t="b">
        <f t="shared" ref="AG40:AG48" si="8">AND((F40/$I40)&gt;0.15,(F40/$I40)&lt;0.25)</f>
        <v>1</v>
      </c>
      <c r="AI40" s="1" t="b">
        <f>AND((H40/$I40)&gt;0.25,(H40/$I40)&lt;0.35)</f>
        <v>1</v>
      </c>
      <c r="AJ40" s="1" t="b">
        <f>AND((I40/$I40)&gt;0.999,(I40/$I40)&lt;1.01)</f>
        <v>1</v>
      </c>
      <c r="AL40">
        <f>A40</f>
        <v>1988</v>
      </c>
      <c r="AM40" s="2">
        <f t="shared" ref="AM40:AN50" si="9">$I40*AM$39</f>
        <v>23025.74</v>
      </c>
      <c r="AN40" s="2">
        <f t="shared" si="9"/>
        <v>34538.61</v>
      </c>
      <c r="AO40" s="2"/>
      <c r="AP40" s="2"/>
      <c r="AQ40" s="2">
        <f t="shared" ref="AQ40:AQ49" si="10">$I40*AQ$39</f>
        <v>23025.74</v>
      </c>
      <c r="AR40" s="2"/>
      <c r="AS40" s="2">
        <f t="shared" ref="AS40:AS51" si="11">$I40*AS$39</f>
        <v>34538.61</v>
      </c>
      <c r="AT40" s="2">
        <f>SUM(AM40:AS40)</f>
        <v>115128.70000000001</v>
      </c>
      <c r="AU40" s="2">
        <f>AT40-I40</f>
        <v>0</v>
      </c>
    </row>
    <row r="41" spans="1:47" x14ac:dyDescent="0.3">
      <c r="A41">
        <f t="shared" si="4"/>
        <v>1989</v>
      </c>
      <c r="B41" s="2">
        <f t="shared" ref="B41:B50" si="12">AM40*(1+(B5/100))</f>
        <v>30246.612064000004</v>
      </c>
      <c r="C41" s="2">
        <f t="shared" ref="C41:C50" si="13">AN40*(1+(C5/100))</f>
        <v>42861.033465600005</v>
      </c>
      <c r="D41" s="2"/>
      <c r="E41" s="2"/>
      <c r="F41" s="2">
        <f t="shared" ref="F41:F48" si="14">AQ40*(1+(F5/100))</f>
        <v>29005.754935400004</v>
      </c>
      <c r="G41" s="2"/>
      <c r="H41" s="2">
        <f t="shared" ref="H41:H64" si="15">AS40*(1+(H5/100))</f>
        <v>39249.676404000005</v>
      </c>
      <c r="I41" s="2">
        <f t="shared" ref="I41:I64" si="16">SUM(B41:H41)</f>
        <v>141363.07686900001</v>
      </c>
      <c r="J41" s="2">
        <f t="shared" ref="J41:J64" si="17">I41-I40</f>
        <v>26234.376869000014</v>
      </c>
      <c r="K41" s="6">
        <f t="shared" ref="K41:K64" si="18">(J41/I40)</f>
        <v>0.22787000000000013</v>
      </c>
      <c r="L41" s="7">
        <f t="shared" ref="L41:L64" si="19">K41+1</f>
        <v>1.2278700000000002</v>
      </c>
      <c r="O41">
        <f t="shared" ref="O41:O64" si="20">A41</f>
        <v>1989</v>
      </c>
      <c r="P41" s="6">
        <f t="shared" si="5"/>
        <v>0.2139640189922386</v>
      </c>
      <c r="Q41" s="6">
        <f t="shared" si="5"/>
        <v>0.30319822131007357</v>
      </c>
      <c r="R41" s="7"/>
      <c r="S41" s="7"/>
      <c r="T41" s="6">
        <f t="shared" si="6"/>
        <v>0.20518621678190688</v>
      </c>
      <c r="U41" s="7"/>
      <c r="V41" s="6">
        <f t="shared" si="7"/>
        <v>0.27765154291578098</v>
      </c>
      <c r="W41" s="6">
        <f t="shared" ref="W41:W64" si="21">SUM(P41:V41)</f>
        <v>1</v>
      </c>
      <c r="X41" s="7">
        <f t="shared" ref="X41:X64" si="22">SUM(P41:U41)</f>
        <v>0.72234845708421902</v>
      </c>
      <c r="Y41" s="7">
        <f t="shared" ref="Y41:Y64" si="23">W41-(X41+V41)</f>
        <v>0</v>
      </c>
      <c r="Z41" s="6"/>
      <c r="AB41">
        <f t="shared" ref="AB41:AB64" si="24">O41</f>
        <v>1989</v>
      </c>
      <c r="AC41" s="1" t="b">
        <f t="shared" ref="AC41:AC64" si="25">AND((B41/$I41)&gt;0.15,(B41/$I41)&lt;0.25)</f>
        <v>1</v>
      </c>
      <c r="AD41" s="1" t="b">
        <f t="shared" ref="AD41:AD50" si="26">AND((C41/$I41)&gt;0.25,(C41/$I41)&lt;0.35)</f>
        <v>1</v>
      </c>
      <c r="AG41" s="1" t="b">
        <f t="shared" si="8"/>
        <v>1</v>
      </c>
      <c r="AI41" s="1" t="b">
        <f t="shared" ref="AI41:AI64" si="27">AND((H41/$I41)&gt;0.25,(H41/$I41)&lt;0.35)</f>
        <v>1</v>
      </c>
      <c r="AJ41" s="1" t="b">
        <f t="shared" ref="AJ41:AJ64" si="28">AND((I41/$I41)&gt;0.999,(I41/$I41)&lt;1.01)</f>
        <v>1</v>
      </c>
      <c r="AL41">
        <f t="shared" ref="AL41:AL64" si="29">A41</f>
        <v>1989</v>
      </c>
      <c r="AM41" s="2">
        <f t="shared" si="9"/>
        <v>28272.615373800003</v>
      </c>
      <c r="AN41" s="2">
        <f t="shared" si="9"/>
        <v>42408.923060699999</v>
      </c>
      <c r="AO41" s="2"/>
      <c r="AP41" s="2"/>
      <c r="AQ41" s="2">
        <f t="shared" si="10"/>
        <v>28272.615373800003</v>
      </c>
      <c r="AR41" s="2"/>
      <c r="AS41" s="2">
        <f t="shared" si="11"/>
        <v>42408.923060699999</v>
      </c>
      <c r="AT41" s="2">
        <f t="shared" ref="AT41:AT64" si="30">I41</f>
        <v>141363.07686900001</v>
      </c>
      <c r="AU41" s="2">
        <f t="shared" ref="AU41:AU64" si="31">AT41-I41</f>
        <v>0</v>
      </c>
    </row>
    <row r="42" spans="1:47" x14ac:dyDescent="0.3">
      <c r="A42">
        <f t="shared" si="4"/>
        <v>1990</v>
      </c>
      <c r="B42" s="2">
        <f t="shared" si="12"/>
        <v>27333.964543389844</v>
      </c>
      <c r="C42" s="2">
        <f t="shared" si="13"/>
        <v>36452.589816824686</v>
      </c>
      <c r="D42" s="2"/>
      <c r="E42" s="2"/>
      <c r="F42" s="2">
        <f t="shared" si="14"/>
        <v>24806.392728972121</v>
      </c>
      <c r="G42" s="2"/>
      <c r="H42" s="2">
        <f t="shared" si="15"/>
        <v>46077.294905450552</v>
      </c>
      <c r="I42" s="2">
        <f t="shared" ref="I42:I48" si="32">SUM(B42:H42)</f>
        <v>134670.24199463721</v>
      </c>
      <c r="J42" s="2">
        <f t="shared" si="17"/>
        <v>-6692.8348743628012</v>
      </c>
      <c r="K42" s="6">
        <f t="shared" si="18"/>
        <v>-4.734499999999997E-2</v>
      </c>
      <c r="L42" s="7">
        <f t="shared" si="19"/>
        <v>0.95265500000000003</v>
      </c>
      <c r="O42">
        <f t="shared" si="20"/>
        <v>1990</v>
      </c>
      <c r="P42" s="6">
        <f t="shared" si="5"/>
        <v>0.20296959549889521</v>
      </c>
      <c r="Q42" s="6">
        <f t="shared" si="5"/>
        <v>0.27068036172591337</v>
      </c>
      <c r="R42" s="7"/>
      <c r="S42" s="7"/>
      <c r="T42" s="6">
        <f t="shared" si="6"/>
        <v>0.18420099616335397</v>
      </c>
      <c r="U42" s="7"/>
      <c r="V42" s="6">
        <f t="shared" si="7"/>
        <v>0.34214904661183743</v>
      </c>
      <c r="W42" s="6">
        <f t="shared" si="21"/>
        <v>1</v>
      </c>
      <c r="X42" s="7">
        <f t="shared" si="22"/>
        <v>0.65785095338816257</v>
      </c>
      <c r="Y42" s="7">
        <f t="shared" si="23"/>
        <v>0</v>
      </c>
      <c r="Z42" s="6"/>
      <c r="AB42">
        <f t="shared" si="24"/>
        <v>1990</v>
      </c>
      <c r="AC42" s="1" t="b">
        <f t="shared" si="25"/>
        <v>1</v>
      </c>
      <c r="AD42" s="1" t="b">
        <f t="shared" si="26"/>
        <v>1</v>
      </c>
      <c r="AG42" s="1" t="b">
        <f t="shared" si="8"/>
        <v>1</v>
      </c>
      <c r="AI42" s="1" t="b">
        <f t="shared" si="27"/>
        <v>1</v>
      </c>
      <c r="AJ42" s="1" t="b">
        <f t="shared" si="28"/>
        <v>1</v>
      </c>
      <c r="AL42">
        <f t="shared" si="29"/>
        <v>1990</v>
      </c>
      <c r="AM42" s="2">
        <f t="shared" si="9"/>
        <v>26934.048398927443</v>
      </c>
      <c r="AN42" s="2">
        <f t="shared" si="9"/>
        <v>40401.072598391162</v>
      </c>
      <c r="AO42" s="2"/>
      <c r="AP42" s="2"/>
      <c r="AQ42" s="2">
        <f t="shared" si="10"/>
        <v>26934.048398927443</v>
      </c>
      <c r="AR42" s="2"/>
      <c r="AS42" s="2">
        <f t="shared" si="11"/>
        <v>40401.072598391162</v>
      </c>
      <c r="AT42" s="2">
        <f t="shared" si="30"/>
        <v>134670.24199463721</v>
      </c>
      <c r="AU42" s="2">
        <f t="shared" si="31"/>
        <v>0</v>
      </c>
    </row>
    <row r="43" spans="1:47" x14ac:dyDescent="0.3">
      <c r="A43">
        <f t="shared" si="4"/>
        <v>1991</v>
      </c>
      <c r="B43" s="2">
        <f t="shared" si="12"/>
        <v>35073.51782508332</v>
      </c>
      <c r="C43" s="2">
        <f t="shared" si="13"/>
        <v>57308.921480817866</v>
      </c>
      <c r="D43" s="2"/>
      <c r="E43" s="2"/>
      <c r="F43" s="2">
        <f t="shared" si="14"/>
        <v>29615.602257524661</v>
      </c>
      <c r="G43" s="2"/>
      <c r="H43" s="2">
        <f t="shared" si="15"/>
        <v>46562.236169645817</v>
      </c>
      <c r="I43" s="2">
        <f t="shared" si="32"/>
        <v>168560.27773307165</v>
      </c>
      <c r="J43" s="2">
        <f t="shared" si="17"/>
        <v>33890.035738434439</v>
      </c>
      <c r="K43" s="6">
        <f t="shared" si="18"/>
        <v>0.25165199999999999</v>
      </c>
      <c r="L43" s="7">
        <f t="shared" si="19"/>
        <v>1.251652</v>
      </c>
      <c r="O43">
        <f t="shared" si="20"/>
        <v>1991</v>
      </c>
      <c r="P43" s="6">
        <f t="shared" si="5"/>
        <v>0.20807700542962423</v>
      </c>
      <c r="Q43" s="6">
        <f t="shared" si="5"/>
        <v>0.33999066833273145</v>
      </c>
      <c r="R43" s="7"/>
      <c r="S43" s="7"/>
      <c r="T43" s="6">
        <f t="shared" si="6"/>
        <v>0.17569739831838244</v>
      </c>
      <c r="U43" s="7"/>
      <c r="V43" s="6">
        <f t="shared" si="7"/>
        <v>0.27623492791926191</v>
      </c>
      <c r="W43" s="6">
        <f t="shared" si="21"/>
        <v>1</v>
      </c>
      <c r="X43" s="7">
        <f t="shared" si="22"/>
        <v>0.72376507208073804</v>
      </c>
      <c r="Y43" s="7">
        <f t="shared" si="23"/>
        <v>0</v>
      </c>
      <c r="Z43" s="6"/>
      <c r="AB43">
        <f t="shared" si="24"/>
        <v>1991</v>
      </c>
      <c r="AC43" s="1" t="b">
        <f t="shared" si="25"/>
        <v>1</v>
      </c>
      <c r="AD43" s="1" t="b">
        <f t="shared" si="26"/>
        <v>1</v>
      </c>
      <c r="AG43" s="1" t="b">
        <f t="shared" si="8"/>
        <v>1</v>
      </c>
      <c r="AI43" s="1" t="b">
        <f t="shared" si="27"/>
        <v>1</v>
      </c>
      <c r="AJ43" s="1" t="b">
        <f t="shared" si="28"/>
        <v>1</v>
      </c>
      <c r="AL43">
        <f t="shared" si="29"/>
        <v>1991</v>
      </c>
      <c r="AM43" s="2">
        <f t="shared" si="9"/>
        <v>33712.055546614334</v>
      </c>
      <c r="AN43" s="2">
        <f t="shared" si="9"/>
        <v>50568.08331992149</v>
      </c>
      <c r="AO43" s="2"/>
      <c r="AP43" s="2"/>
      <c r="AQ43" s="2">
        <f t="shared" si="10"/>
        <v>33712.055546614334</v>
      </c>
      <c r="AR43" s="2"/>
      <c r="AS43" s="2">
        <f t="shared" si="11"/>
        <v>50568.08331992149</v>
      </c>
      <c r="AT43" s="2">
        <f t="shared" si="30"/>
        <v>168560.27773307165</v>
      </c>
      <c r="AU43" s="2">
        <f t="shared" si="31"/>
        <v>0</v>
      </c>
    </row>
    <row r="44" spans="1:47" x14ac:dyDescent="0.3">
      <c r="A44">
        <f t="shared" si="4"/>
        <v>1992</v>
      </c>
      <c r="B44" s="2">
        <f t="shared" si="12"/>
        <v>36213.490068173116</v>
      </c>
      <c r="C44" s="2">
        <f t="shared" si="13"/>
        <v>56871.900586582902</v>
      </c>
      <c r="D44" s="2"/>
      <c r="E44" s="2"/>
      <c r="F44" s="2">
        <f t="shared" si="14"/>
        <v>30772.027182394097</v>
      </c>
      <c r="G44" s="2"/>
      <c r="H44" s="2">
        <f t="shared" si="15"/>
        <v>54178.644468963881</v>
      </c>
      <c r="I44" s="2">
        <f t="shared" si="32"/>
        <v>178036.06230611401</v>
      </c>
      <c r="J44" s="2">
        <f t="shared" si="17"/>
        <v>9475.7845730423578</v>
      </c>
      <c r="K44" s="6">
        <f t="shared" si="18"/>
        <v>5.6216000000000009E-2</v>
      </c>
      <c r="L44" s="7">
        <f t="shared" si="19"/>
        <v>1.056216</v>
      </c>
      <c r="O44">
        <f t="shared" si="20"/>
        <v>1992</v>
      </c>
      <c r="P44" s="6">
        <f t="shared" si="5"/>
        <v>0.20340536405432225</v>
      </c>
      <c r="Q44" s="6">
        <f t="shared" si="5"/>
        <v>0.31944034174827873</v>
      </c>
      <c r="R44" s="7"/>
      <c r="S44" s="7"/>
      <c r="T44" s="38">
        <f t="shared" si="6"/>
        <v>0.17284153998803276</v>
      </c>
      <c r="U44" s="7"/>
      <c r="V44" s="6">
        <f t="shared" si="7"/>
        <v>0.30431275420936621</v>
      </c>
      <c r="W44" s="6">
        <f t="shared" si="21"/>
        <v>1</v>
      </c>
      <c r="X44" s="7">
        <f t="shared" si="22"/>
        <v>0.69568724579063379</v>
      </c>
      <c r="Y44" s="7">
        <f t="shared" si="23"/>
        <v>0</v>
      </c>
      <c r="Z44" s="6"/>
      <c r="AB44">
        <f t="shared" si="24"/>
        <v>1992</v>
      </c>
      <c r="AC44" s="1" t="b">
        <f t="shared" si="25"/>
        <v>1</v>
      </c>
      <c r="AD44" s="1" t="b">
        <f t="shared" si="26"/>
        <v>1</v>
      </c>
      <c r="AG44" s="39" t="b">
        <f t="shared" si="8"/>
        <v>1</v>
      </c>
      <c r="AI44" s="1" t="b">
        <f t="shared" si="27"/>
        <v>1</v>
      </c>
      <c r="AJ44" s="1" t="b">
        <f t="shared" si="28"/>
        <v>1</v>
      </c>
      <c r="AL44">
        <f t="shared" si="29"/>
        <v>1992</v>
      </c>
      <c r="AM44" s="2">
        <f t="shared" si="9"/>
        <v>35607.2124612228</v>
      </c>
      <c r="AN44" s="2">
        <f t="shared" si="9"/>
        <v>53410.818691834203</v>
      </c>
      <c r="AO44" s="2"/>
      <c r="AP44" s="2"/>
      <c r="AQ44" s="2">
        <f t="shared" si="10"/>
        <v>35607.2124612228</v>
      </c>
      <c r="AR44" s="2"/>
      <c r="AS44" s="2">
        <f t="shared" si="11"/>
        <v>53410.818691834203</v>
      </c>
      <c r="AT44" s="2">
        <f t="shared" si="30"/>
        <v>178036.06230611401</v>
      </c>
      <c r="AU44" s="2">
        <f t="shared" si="31"/>
        <v>0</v>
      </c>
    </row>
    <row r="45" spans="1:47" x14ac:dyDescent="0.3">
      <c r="A45">
        <f t="shared" si="4"/>
        <v>1993</v>
      </c>
      <c r="B45" s="2">
        <f t="shared" si="12"/>
        <v>39128.765773637737</v>
      </c>
      <c r="C45" s="2">
        <f t="shared" si="13"/>
        <v>61150.046320280984</v>
      </c>
      <c r="D45" s="2"/>
      <c r="E45" s="2"/>
      <c r="F45" s="2">
        <f t="shared" si="14"/>
        <v>46465.275829148079</v>
      </c>
      <c r="G45" s="2"/>
      <c r="H45" s="2">
        <f t="shared" si="15"/>
        <v>58580.985941203755</v>
      </c>
      <c r="I45" s="2">
        <f t="shared" ref="I45" si="33">SUM(B45:H45)</f>
        <v>205325.07386427055</v>
      </c>
      <c r="J45" s="2">
        <f t="shared" si="17"/>
        <v>27289.011558156548</v>
      </c>
      <c r="K45" s="6">
        <f t="shared" si="18"/>
        <v>0.15327800000000003</v>
      </c>
      <c r="L45" s="7">
        <f t="shared" si="19"/>
        <v>1.153278</v>
      </c>
      <c r="O45">
        <f t="shared" si="20"/>
        <v>1993</v>
      </c>
      <c r="P45" s="6">
        <f t="shared" si="5"/>
        <v>0.19056983658753571</v>
      </c>
      <c r="Q45" s="6">
        <f t="shared" si="5"/>
        <v>0.29782064688652693</v>
      </c>
      <c r="R45" s="7"/>
      <c r="S45" s="7"/>
      <c r="T45" s="6">
        <f t="shared" si="6"/>
        <v>0.22630103062748094</v>
      </c>
      <c r="U45" s="7"/>
      <c r="V45" s="6">
        <f t="shared" si="7"/>
        <v>0.28530848589845642</v>
      </c>
      <c r="W45" s="6">
        <f t="shared" si="21"/>
        <v>1</v>
      </c>
      <c r="X45" s="7">
        <f t="shared" si="22"/>
        <v>0.71469151410154363</v>
      </c>
      <c r="Y45" s="7">
        <f t="shared" si="23"/>
        <v>0</v>
      </c>
      <c r="Z45" s="6"/>
      <c r="AB45">
        <f t="shared" si="24"/>
        <v>1993</v>
      </c>
      <c r="AC45" s="1" t="b">
        <f t="shared" si="25"/>
        <v>1</v>
      </c>
      <c r="AD45" s="1" t="b">
        <f t="shared" si="26"/>
        <v>1</v>
      </c>
      <c r="AG45" s="1" t="b">
        <f t="shared" si="8"/>
        <v>1</v>
      </c>
      <c r="AI45" s="1" t="b">
        <f t="shared" si="27"/>
        <v>1</v>
      </c>
      <c r="AJ45" s="1" t="b">
        <f t="shared" si="28"/>
        <v>1</v>
      </c>
      <c r="AL45">
        <f t="shared" si="29"/>
        <v>1993</v>
      </c>
      <c r="AM45" s="2">
        <f t="shared" si="9"/>
        <v>41065.014772854112</v>
      </c>
      <c r="AN45" s="2">
        <f t="shared" si="9"/>
        <v>61597.522159281165</v>
      </c>
      <c r="AO45" s="2"/>
      <c r="AP45" s="2"/>
      <c r="AQ45" s="2">
        <f t="shared" si="10"/>
        <v>41065.014772854112</v>
      </c>
      <c r="AR45" s="2"/>
      <c r="AS45" s="2">
        <f t="shared" si="11"/>
        <v>61597.522159281165</v>
      </c>
      <c r="AT45" s="2">
        <f t="shared" si="30"/>
        <v>205325.07386427055</v>
      </c>
      <c r="AU45" s="2">
        <f t="shared" si="31"/>
        <v>0</v>
      </c>
    </row>
    <row r="46" spans="1:47" x14ac:dyDescent="0.3">
      <c r="A46">
        <f t="shared" si="4"/>
        <v>1994</v>
      </c>
      <c r="B46" s="2">
        <f t="shared" si="12"/>
        <v>41549.581947173792</v>
      </c>
      <c r="C46" s="2">
        <f t="shared" si="13"/>
        <v>60510.941868391448</v>
      </c>
      <c r="D46" s="2"/>
      <c r="E46" s="2"/>
      <c r="F46" s="2">
        <f t="shared" si="14"/>
        <v>43222.981299167601</v>
      </c>
      <c r="G46" s="2"/>
      <c r="H46" s="2">
        <f t="shared" si="15"/>
        <v>59959.028069844288</v>
      </c>
      <c r="I46" s="2">
        <f t="shared" si="32"/>
        <v>205242.53318457713</v>
      </c>
      <c r="J46" s="2">
        <f t="shared" si="17"/>
        <v>-82.540679693425773</v>
      </c>
      <c r="K46" s="6">
        <f t="shared" si="18"/>
        <v>-4.0199999999994645E-4</v>
      </c>
      <c r="L46" s="7">
        <f t="shared" si="19"/>
        <v>0.9995980000000001</v>
      </c>
      <c r="O46">
        <f t="shared" si="20"/>
        <v>1994</v>
      </c>
      <c r="P46" s="6">
        <f t="shared" si="5"/>
        <v>0.20244138143533702</v>
      </c>
      <c r="Q46" s="6">
        <f t="shared" si="5"/>
        <v>0.29482652026114498</v>
      </c>
      <c r="R46" s="7"/>
      <c r="S46" s="7"/>
      <c r="T46" s="6">
        <f t="shared" si="6"/>
        <v>0.21059465905293931</v>
      </c>
      <c r="U46" s="7"/>
      <c r="V46" s="6">
        <f t="shared" si="7"/>
        <v>0.29213743925057872</v>
      </c>
      <c r="W46" s="6">
        <f t="shared" si="21"/>
        <v>1</v>
      </c>
      <c r="X46" s="7">
        <f t="shared" si="22"/>
        <v>0.70786256074942133</v>
      </c>
      <c r="Y46" s="7">
        <f t="shared" si="23"/>
        <v>0</v>
      </c>
      <c r="Z46" s="6"/>
      <c r="AB46">
        <f t="shared" si="24"/>
        <v>1994</v>
      </c>
      <c r="AC46" s="1" t="b">
        <f t="shared" si="25"/>
        <v>1</v>
      </c>
      <c r="AD46" s="1" t="b">
        <f t="shared" si="26"/>
        <v>1</v>
      </c>
      <c r="AG46" s="1" t="b">
        <f t="shared" si="8"/>
        <v>1</v>
      </c>
      <c r="AI46" s="1" t="b">
        <f t="shared" si="27"/>
        <v>1</v>
      </c>
      <c r="AJ46" s="1" t="b">
        <f t="shared" si="28"/>
        <v>1</v>
      </c>
      <c r="AL46">
        <f t="shared" si="29"/>
        <v>1994</v>
      </c>
      <c r="AM46" s="2">
        <f t="shared" si="9"/>
        <v>41048.50663691543</v>
      </c>
      <c r="AN46" s="2">
        <f t="shared" si="9"/>
        <v>61572.759955373134</v>
      </c>
      <c r="AO46" s="2"/>
      <c r="AP46" s="2"/>
      <c r="AQ46" s="2">
        <f t="shared" si="10"/>
        <v>41048.50663691543</v>
      </c>
      <c r="AR46" s="2"/>
      <c r="AS46" s="2">
        <f t="shared" si="11"/>
        <v>61572.759955373134</v>
      </c>
      <c r="AT46" s="2">
        <f t="shared" si="30"/>
        <v>205242.53318457713</v>
      </c>
      <c r="AU46" s="2">
        <f t="shared" si="31"/>
        <v>0</v>
      </c>
    </row>
    <row r="47" spans="1:47" x14ac:dyDescent="0.3">
      <c r="A47">
        <f t="shared" si="4"/>
        <v>1995</v>
      </c>
      <c r="B47" s="2">
        <f t="shared" si="12"/>
        <v>56421.172372440262</v>
      </c>
      <c r="C47" s="2">
        <f t="shared" si="13"/>
        <v>82382.505637490583</v>
      </c>
      <c r="D47" s="2"/>
      <c r="E47" s="2"/>
      <c r="F47" s="2">
        <f t="shared" si="14"/>
        <v>45008.04558711229</v>
      </c>
      <c r="G47" s="2"/>
      <c r="H47" s="2">
        <f t="shared" si="15"/>
        <v>72766.687715259963</v>
      </c>
      <c r="I47" s="2">
        <f t="shared" si="32"/>
        <v>256578.4113123031</v>
      </c>
      <c r="J47" s="2">
        <f t="shared" si="17"/>
        <v>51335.87812772597</v>
      </c>
      <c r="K47" s="6">
        <f t="shared" si="18"/>
        <v>0.25012299999999993</v>
      </c>
      <c r="L47" s="7">
        <f t="shared" si="19"/>
        <v>1.2501229999999999</v>
      </c>
      <c r="O47">
        <f t="shared" si="20"/>
        <v>1995</v>
      </c>
      <c r="P47" s="6">
        <f t="shared" si="5"/>
        <v>0.21989836200117913</v>
      </c>
      <c r="Q47" s="6">
        <f t="shared" si="5"/>
        <v>0.32108120560936798</v>
      </c>
      <c r="R47" s="7"/>
      <c r="S47" s="7"/>
      <c r="T47" s="6">
        <f t="shared" si="6"/>
        <v>0.17541633903223924</v>
      </c>
      <c r="U47" s="7"/>
      <c r="V47" s="6">
        <f t="shared" si="7"/>
        <v>0.28360409335721359</v>
      </c>
      <c r="W47" s="6">
        <f t="shared" si="21"/>
        <v>0.99999999999999989</v>
      </c>
      <c r="X47" s="7">
        <f t="shared" si="22"/>
        <v>0.7163959066427863</v>
      </c>
      <c r="Y47" s="7">
        <f t="shared" si="23"/>
        <v>0</v>
      </c>
      <c r="Z47" s="6"/>
      <c r="AB47">
        <f t="shared" si="24"/>
        <v>1995</v>
      </c>
      <c r="AC47" s="1" t="b">
        <f t="shared" si="25"/>
        <v>1</v>
      </c>
      <c r="AD47" s="1" t="b">
        <f t="shared" si="26"/>
        <v>1</v>
      </c>
      <c r="AG47" s="1" t="b">
        <f t="shared" si="8"/>
        <v>1</v>
      </c>
      <c r="AI47" s="1" t="b">
        <f t="shared" si="27"/>
        <v>1</v>
      </c>
      <c r="AJ47" s="1" t="b">
        <f t="shared" si="28"/>
        <v>1</v>
      </c>
      <c r="AL47">
        <f t="shared" si="29"/>
        <v>1995</v>
      </c>
      <c r="AM47" s="2">
        <f t="shared" si="9"/>
        <v>51315.682262460621</v>
      </c>
      <c r="AN47" s="2">
        <f t="shared" si="9"/>
        <v>76973.523393690921</v>
      </c>
      <c r="AO47" s="2"/>
      <c r="AP47" s="2"/>
      <c r="AQ47" s="2">
        <f t="shared" si="10"/>
        <v>51315.682262460621</v>
      </c>
      <c r="AR47" s="2"/>
      <c r="AS47" s="2">
        <f t="shared" si="11"/>
        <v>76973.523393690921</v>
      </c>
      <c r="AT47" s="2">
        <f t="shared" si="30"/>
        <v>256578.4113123031</v>
      </c>
      <c r="AU47" s="2">
        <f t="shared" si="31"/>
        <v>0</v>
      </c>
    </row>
    <row r="48" spans="1:47" x14ac:dyDescent="0.3">
      <c r="A48">
        <f t="shared" si="4"/>
        <v>1996</v>
      </c>
      <c r="B48" s="2">
        <f t="shared" si="12"/>
        <v>63056.710364111619</v>
      </c>
      <c r="C48" s="2">
        <f t="shared" si="13"/>
        <v>90557.041066975551</v>
      </c>
      <c r="D48" s="2"/>
      <c r="E48" s="2"/>
      <c r="F48" s="2">
        <f t="shared" si="14"/>
        <v>56559.631832861473</v>
      </c>
      <c r="G48" s="2"/>
      <c r="H48" s="2">
        <f t="shared" si="15"/>
        <v>79729.175531185057</v>
      </c>
      <c r="I48" s="2">
        <f t="shared" si="32"/>
        <v>289902.55879513372</v>
      </c>
      <c r="J48" s="2">
        <f t="shared" si="17"/>
        <v>33324.147482830624</v>
      </c>
      <c r="K48" s="6">
        <f t="shared" si="18"/>
        <v>0.12987900000000005</v>
      </c>
      <c r="L48" s="7">
        <f t="shared" si="19"/>
        <v>1.1298790000000001</v>
      </c>
      <c r="O48">
        <f t="shared" si="20"/>
        <v>1996</v>
      </c>
      <c r="P48" s="6">
        <f t="shared" si="5"/>
        <v>0.2175100165592953</v>
      </c>
      <c r="Q48" s="6">
        <f t="shared" si="5"/>
        <v>0.31237061667665295</v>
      </c>
      <c r="R48" s="7"/>
      <c r="S48" s="7"/>
      <c r="T48" s="6">
        <f t="shared" si="6"/>
        <v>0.19509876721312636</v>
      </c>
      <c r="U48" s="6"/>
      <c r="V48" s="38">
        <f t="shared" si="7"/>
        <v>0.27502059955092534</v>
      </c>
      <c r="W48" s="6">
        <f t="shared" si="21"/>
        <v>1</v>
      </c>
      <c r="X48" s="7">
        <f t="shared" si="22"/>
        <v>0.72497940044907461</v>
      </c>
      <c r="Y48" s="7">
        <f t="shared" si="23"/>
        <v>0</v>
      </c>
      <c r="Z48" s="6"/>
      <c r="AB48">
        <f t="shared" si="24"/>
        <v>1996</v>
      </c>
      <c r="AC48" s="1" t="b">
        <f t="shared" si="25"/>
        <v>1</v>
      </c>
      <c r="AD48" s="1" t="b">
        <f t="shared" si="26"/>
        <v>1</v>
      </c>
      <c r="AG48" s="1" t="b">
        <f t="shared" si="8"/>
        <v>1</v>
      </c>
      <c r="AI48" s="39" t="b">
        <f t="shared" si="27"/>
        <v>1</v>
      </c>
      <c r="AJ48" s="1" t="b">
        <f t="shared" si="28"/>
        <v>1</v>
      </c>
      <c r="AL48">
        <f t="shared" si="29"/>
        <v>1996</v>
      </c>
      <c r="AM48" s="2">
        <f t="shared" si="9"/>
        <v>57980.511759026747</v>
      </c>
      <c r="AN48" s="2">
        <f t="shared" si="9"/>
        <v>86970.767638540114</v>
      </c>
      <c r="AO48" s="2"/>
      <c r="AP48" s="2"/>
      <c r="AQ48" s="2">
        <f t="shared" si="10"/>
        <v>57980.511759026747</v>
      </c>
      <c r="AR48" s="2"/>
      <c r="AS48" s="2">
        <f t="shared" si="11"/>
        <v>86970.767638540114</v>
      </c>
      <c r="AT48" s="2">
        <f t="shared" si="30"/>
        <v>289902.55879513372</v>
      </c>
      <c r="AU48" s="2">
        <f t="shared" si="31"/>
        <v>0</v>
      </c>
    </row>
    <row r="49" spans="1:47" x14ac:dyDescent="0.3">
      <c r="A49">
        <f t="shared" si="4"/>
        <v>1997</v>
      </c>
      <c r="B49" s="2">
        <f t="shared" si="12"/>
        <v>77224.243611847734</v>
      </c>
      <c r="C49" s="2">
        <f t="shared" si="13"/>
        <v>110180.6563982373</v>
      </c>
      <c r="D49" s="2"/>
      <c r="E49" s="2"/>
      <c r="F49" s="2"/>
      <c r="G49" s="2">
        <f>AQ48*(1+(G13/100))</f>
        <v>57531.162792894291</v>
      </c>
      <c r="H49" s="2">
        <f t="shared" si="15"/>
        <v>95180.808103618299</v>
      </c>
      <c r="I49" s="2">
        <f t="shared" si="16"/>
        <v>340116.87090659759</v>
      </c>
      <c r="J49" s="2">
        <f t="shared" si="17"/>
        <v>50214.312111463863</v>
      </c>
      <c r="K49" s="6">
        <f t="shared" si="18"/>
        <v>0.17321099999999984</v>
      </c>
      <c r="L49" s="7">
        <f t="shared" si="19"/>
        <v>1.1732109999999998</v>
      </c>
      <c r="O49">
        <f t="shared" si="20"/>
        <v>1997</v>
      </c>
      <c r="P49" s="6">
        <f t="shared" si="5"/>
        <v>0.22705208185057937</v>
      </c>
      <c r="Q49" s="6">
        <f t="shared" si="5"/>
        <v>0.32394940040623554</v>
      </c>
      <c r="R49" s="7"/>
      <c r="S49" s="7"/>
      <c r="T49" s="6"/>
      <c r="U49" s="6">
        <f t="shared" si="5"/>
        <v>0.16915115865773508</v>
      </c>
      <c r="V49" s="6">
        <f t="shared" si="7"/>
        <v>0.27984735908545011</v>
      </c>
      <c r="W49" s="6">
        <f t="shared" si="21"/>
        <v>1</v>
      </c>
      <c r="X49" s="7">
        <f t="shared" si="22"/>
        <v>0.72015264091455</v>
      </c>
      <c r="Y49" s="7">
        <f t="shared" si="23"/>
        <v>0</v>
      </c>
      <c r="Z49" s="6"/>
      <c r="AB49">
        <f t="shared" si="24"/>
        <v>1997</v>
      </c>
      <c r="AC49" s="1" t="b">
        <f t="shared" si="25"/>
        <v>1</v>
      </c>
      <c r="AD49" s="1" t="b">
        <f t="shared" si="26"/>
        <v>1</v>
      </c>
      <c r="AG49" s="1"/>
      <c r="AH49" s="1" t="b">
        <f t="shared" ref="AH49:AH64" si="34">AND((G49/$I49)&gt;0.15,(G49/$I49)&lt;0.25)</f>
        <v>1</v>
      </c>
      <c r="AI49" s="1" t="b">
        <f t="shared" si="27"/>
        <v>1</v>
      </c>
      <c r="AJ49" s="1" t="b">
        <f t="shared" si="28"/>
        <v>1</v>
      </c>
      <c r="AL49">
        <f t="shared" si="29"/>
        <v>1997</v>
      </c>
      <c r="AM49" s="2">
        <f t="shared" si="9"/>
        <v>68023.374181319523</v>
      </c>
      <c r="AN49" s="2">
        <f t="shared" si="9"/>
        <v>102035.06127197927</v>
      </c>
      <c r="AO49" s="2"/>
      <c r="AP49" s="2"/>
      <c r="AQ49" s="2">
        <f t="shared" si="10"/>
        <v>68023.374181319523</v>
      </c>
      <c r="AR49" s="2"/>
      <c r="AS49" s="2">
        <f t="shared" si="11"/>
        <v>102035.06127197927</v>
      </c>
      <c r="AT49" s="2">
        <f t="shared" si="30"/>
        <v>340116.87090659759</v>
      </c>
      <c r="AU49" s="2">
        <f t="shared" si="31"/>
        <v>0</v>
      </c>
    </row>
    <row r="50" spans="1:47" x14ac:dyDescent="0.3">
      <c r="A50">
        <f t="shared" si="4"/>
        <v>1998</v>
      </c>
      <c r="B50" s="2">
        <f t="shared" si="12"/>
        <v>87518.873221685702</v>
      </c>
      <c r="C50" s="2">
        <f t="shared" si="13"/>
        <v>110558.0499400277</v>
      </c>
      <c r="D50" s="2"/>
      <c r="E50" s="2"/>
      <c r="F50" s="2"/>
      <c r="G50" s="2">
        <f t="shared" ref="G50:G64" si="35">AR49*(1+(G14/100))</f>
        <v>0</v>
      </c>
      <c r="H50" s="2">
        <f t="shared" si="15"/>
        <v>110789.6695291151</v>
      </c>
      <c r="I50" s="2">
        <f t="shared" si="16"/>
        <v>308866.59269082849</v>
      </c>
      <c r="J50" s="2">
        <f t="shared" si="17"/>
        <v>-31250.278215769096</v>
      </c>
      <c r="K50" s="6">
        <f t="shared" si="18"/>
        <v>-9.1881000000000004E-2</v>
      </c>
      <c r="L50" s="7">
        <f t="shared" si="19"/>
        <v>0.90811900000000001</v>
      </c>
      <c r="O50">
        <f t="shared" si="20"/>
        <v>1998</v>
      </c>
      <c r="P50" s="38">
        <f t="shared" si="5"/>
        <v>0.28335493476075274</v>
      </c>
      <c r="Q50" s="6">
        <f t="shared" si="5"/>
        <v>0.35794758175965924</v>
      </c>
      <c r="R50" s="7"/>
      <c r="S50" s="7"/>
      <c r="T50" s="7"/>
      <c r="U50" s="6">
        <f t="shared" si="5"/>
        <v>0</v>
      </c>
      <c r="V50" s="6">
        <f t="shared" si="7"/>
        <v>0.35869748347958802</v>
      </c>
      <c r="W50" s="6">
        <f t="shared" si="21"/>
        <v>1</v>
      </c>
      <c r="X50" s="7">
        <f t="shared" si="22"/>
        <v>0.64130251652041204</v>
      </c>
      <c r="Y50" s="7">
        <f t="shared" si="23"/>
        <v>0</v>
      </c>
      <c r="Z50" s="6"/>
      <c r="AB50">
        <f t="shared" si="24"/>
        <v>1998</v>
      </c>
      <c r="AC50" s="39" t="b">
        <f t="shared" si="25"/>
        <v>0</v>
      </c>
      <c r="AD50" s="1" t="b">
        <f t="shared" si="26"/>
        <v>0</v>
      </c>
      <c r="AH50" s="1" t="b">
        <f t="shared" si="34"/>
        <v>0</v>
      </c>
      <c r="AI50" s="1" t="b">
        <f t="shared" si="27"/>
        <v>0</v>
      </c>
      <c r="AJ50" s="1" t="b">
        <f t="shared" si="28"/>
        <v>1</v>
      </c>
      <c r="AL50">
        <f t="shared" si="29"/>
        <v>1998</v>
      </c>
      <c r="AM50" s="2">
        <f t="shared" si="9"/>
        <v>61773.318538165702</v>
      </c>
      <c r="AN50" s="2">
        <f t="shared" si="9"/>
        <v>92659.97780724855</v>
      </c>
      <c r="AO50" s="2"/>
      <c r="AP50" s="2"/>
      <c r="AQ50" s="2"/>
      <c r="AR50" s="2">
        <f>$I50*AR$39</f>
        <v>61773.318538165702</v>
      </c>
      <c r="AS50" s="2">
        <f t="shared" si="11"/>
        <v>92659.97780724855</v>
      </c>
      <c r="AT50" s="2">
        <f t="shared" si="30"/>
        <v>308866.59269082849</v>
      </c>
      <c r="AU50" s="2">
        <f t="shared" si="31"/>
        <v>0</v>
      </c>
    </row>
    <row r="51" spans="1:47" x14ac:dyDescent="0.3">
      <c r="A51">
        <f t="shared" si="4"/>
        <v>1999</v>
      </c>
      <c r="B51" s="2">
        <f t="shared" ref="B51:B64" si="36">AM50*(1+(B15/100))</f>
        <v>74788.956754157218</v>
      </c>
      <c r="C51" s="2"/>
      <c r="D51" s="2">
        <f>(AN50*0.67)*(1+(D15/100))</f>
        <v>71592.55507105244</v>
      </c>
      <c r="E51" s="2">
        <f>(AN50*0.33)*(1+(E15/100))</f>
        <v>37651.35345622179</v>
      </c>
      <c r="F51" s="2"/>
      <c r="G51" s="2">
        <f t="shared" si="35"/>
        <v>80255.277711599498</v>
      </c>
      <c r="H51" s="2">
        <f t="shared" si="15"/>
        <v>91955.761975913454</v>
      </c>
      <c r="I51" s="2">
        <f t="shared" si="16"/>
        <v>356243.90496894438</v>
      </c>
      <c r="J51" s="2">
        <f t="shared" si="17"/>
        <v>47377.312278115889</v>
      </c>
      <c r="K51" s="6">
        <f t="shared" si="18"/>
        <v>0.15339085999999999</v>
      </c>
      <c r="L51" s="7">
        <f t="shared" si="19"/>
        <v>1.15339086</v>
      </c>
      <c r="O51">
        <f t="shared" si="20"/>
        <v>1999</v>
      </c>
      <c r="P51" s="6">
        <f t="shared" si="5"/>
        <v>0.20993750548708182</v>
      </c>
      <c r="Q51" s="7"/>
      <c r="R51" s="6">
        <f t="shared" si="5"/>
        <v>0.20096499637599002</v>
      </c>
      <c r="S51" s="6">
        <f t="shared" si="5"/>
        <v>0.10568981793387891</v>
      </c>
      <c r="T51" s="7"/>
      <c r="U51" s="6">
        <f t="shared" si="5"/>
        <v>0.22528182683882203</v>
      </c>
      <c r="V51" s="6">
        <f t="shared" si="7"/>
        <v>0.25812585336422728</v>
      </c>
      <c r="W51" s="6">
        <f t="shared" si="21"/>
        <v>1</v>
      </c>
      <c r="X51" s="7">
        <f t="shared" si="22"/>
        <v>0.74187414663577278</v>
      </c>
      <c r="Y51" s="7">
        <f t="shared" si="23"/>
        <v>0</v>
      </c>
      <c r="Z51" s="6"/>
      <c r="AB51">
        <f t="shared" si="24"/>
        <v>1999</v>
      </c>
      <c r="AC51" s="1" t="b">
        <f t="shared" si="25"/>
        <v>1</v>
      </c>
      <c r="AE51" s="1" t="b">
        <f>AND((D51/$I51)&gt;0.15,(D51/$I51)&lt;0.25)</f>
        <v>1</v>
      </c>
      <c r="AF51" s="1" t="b">
        <f>AND((E51/$I51)&gt;0.05,(E51/$I51)&lt;0.15)</f>
        <v>1</v>
      </c>
      <c r="AH51" s="1" t="b">
        <f t="shared" si="34"/>
        <v>1</v>
      </c>
      <c r="AI51" s="1" t="b">
        <f t="shared" si="27"/>
        <v>1</v>
      </c>
      <c r="AJ51" s="1" t="b">
        <f t="shared" si="28"/>
        <v>1</v>
      </c>
      <c r="AL51">
        <f t="shared" si="29"/>
        <v>1999</v>
      </c>
      <c r="AM51" s="2">
        <f>$I51*AM$39</f>
        <v>71248.780993788881</v>
      </c>
      <c r="AN51" s="2"/>
      <c r="AO51" s="2">
        <f t="shared" ref="AO51:AP64" si="37">$I51*AO$39</f>
        <v>71248.780993788881</v>
      </c>
      <c r="AP51" s="2">
        <f t="shared" si="37"/>
        <v>35624.390496894441</v>
      </c>
      <c r="AQ51" s="2"/>
      <c r="AR51" s="2">
        <f>$I51*AR$39</f>
        <v>71248.780993788881</v>
      </c>
      <c r="AS51" s="2">
        <f t="shared" si="11"/>
        <v>106873.17149068331</v>
      </c>
      <c r="AT51" s="2">
        <f t="shared" si="30"/>
        <v>356243.90496894438</v>
      </c>
      <c r="AU51" s="2">
        <f t="shared" si="31"/>
        <v>0</v>
      </c>
    </row>
    <row r="52" spans="1:47" x14ac:dyDescent="0.3">
      <c r="A52">
        <f t="shared" si="4"/>
        <v>2000</v>
      </c>
      <c r="B52" s="2">
        <f t="shared" si="36"/>
        <v>64793.641435751611</v>
      </c>
      <c r="C52" s="2"/>
      <c r="D52" s="2">
        <f t="shared" ref="D52:D64" si="38">AO51*(1+(D16/100))</f>
        <v>84143.385378044783</v>
      </c>
      <c r="E52" s="2">
        <f t="shared" ref="E52:E64" si="39">AP51*(1+(E16/100))</f>
        <v>34675.000490152204</v>
      </c>
      <c r="F52" s="2"/>
      <c r="G52" s="2">
        <f t="shared" si="35"/>
        <v>60123.996329418689</v>
      </c>
      <c r="H52" s="2">
        <f t="shared" si="15"/>
        <v>119046.02572347215</v>
      </c>
      <c r="I52" s="2">
        <f t="shared" si="16"/>
        <v>362782.04935683939</v>
      </c>
      <c r="J52" s="2">
        <f t="shared" si="17"/>
        <v>6538.1443878950085</v>
      </c>
      <c r="K52" s="6">
        <f t="shared" si="18"/>
        <v>1.8352999999999921E-2</v>
      </c>
      <c r="L52" s="7">
        <f t="shared" si="19"/>
        <v>1.0183529999999998</v>
      </c>
      <c r="O52">
        <f t="shared" si="20"/>
        <v>2000</v>
      </c>
      <c r="P52" s="6">
        <f t="shared" si="5"/>
        <v>0.17860211537649523</v>
      </c>
      <c r="Q52" s="7"/>
      <c r="R52" s="6">
        <f t="shared" si="5"/>
        <v>0.23193921950443511</v>
      </c>
      <c r="S52" s="6">
        <f t="shared" si="5"/>
        <v>9.5580805477079187E-2</v>
      </c>
      <c r="T52" s="7"/>
      <c r="U52" s="6">
        <f t="shared" si="5"/>
        <v>0.16573035087047422</v>
      </c>
      <c r="V52" s="6">
        <f t="shared" si="7"/>
        <v>0.32814750877151638</v>
      </c>
      <c r="W52" s="6">
        <f t="shared" si="21"/>
        <v>1.0000000000000002</v>
      </c>
      <c r="X52" s="7">
        <f t="shared" si="22"/>
        <v>0.67185249122848378</v>
      </c>
      <c r="Y52" s="7">
        <f t="shared" si="23"/>
        <v>0</v>
      </c>
      <c r="Z52" s="6"/>
      <c r="AB52">
        <f t="shared" si="24"/>
        <v>2000</v>
      </c>
      <c r="AC52" s="1" t="b">
        <f t="shared" si="25"/>
        <v>1</v>
      </c>
      <c r="AE52" s="1" t="b">
        <f t="shared" ref="AE52:AE64" si="40">AND((D52/$I52)&gt;0.15,(D52/$I52)&lt;0.25)</f>
        <v>1</v>
      </c>
      <c r="AF52" s="1" t="b">
        <f t="shared" ref="AF52:AF64" si="41">AND((E52/$I52)&gt;0.05,(E52/$I52)&lt;0.15)</f>
        <v>1</v>
      </c>
      <c r="AH52" s="1" t="b">
        <f t="shared" si="34"/>
        <v>1</v>
      </c>
      <c r="AI52" s="1" t="b">
        <f t="shared" si="27"/>
        <v>1</v>
      </c>
      <c r="AJ52" s="1" t="b">
        <f t="shared" si="28"/>
        <v>1</v>
      </c>
      <c r="AL52">
        <f t="shared" si="29"/>
        <v>2000</v>
      </c>
      <c r="AM52" s="2">
        <f t="shared" ref="AM52:AM64" si="42">$I52*AM$39</f>
        <v>72556.409871367883</v>
      </c>
      <c r="AN52" s="2"/>
      <c r="AO52" s="2">
        <f t="shared" si="37"/>
        <v>72556.409871367883</v>
      </c>
      <c r="AP52" s="2">
        <f t="shared" si="37"/>
        <v>36278.204935683942</v>
      </c>
      <c r="AQ52" s="2"/>
      <c r="AR52" s="2">
        <f t="shared" ref="AR52:AS64" si="43">$I52*AR$39</f>
        <v>72556.409871367883</v>
      </c>
      <c r="AS52" s="2">
        <f t="shared" si="43"/>
        <v>108834.61480705181</v>
      </c>
      <c r="AT52" s="2">
        <f t="shared" si="30"/>
        <v>362782.04935683939</v>
      </c>
      <c r="AU52" s="2">
        <f t="shared" si="31"/>
        <v>0</v>
      </c>
    </row>
    <row r="53" spans="1:47" x14ac:dyDescent="0.3">
      <c r="A53">
        <f t="shared" si="4"/>
        <v>2001</v>
      </c>
      <c r="B53" s="2">
        <f t="shared" si="36"/>
        <v>63835.129404829466</v>
      </c>
      <c r="C53" s="2"/>
      <c r="D53" s="2">
        <f t="shared" si="38"/>
        <v>72194.353386109753</v>
      </c>
      <c r="E53" s="2">
        <f t="shared" si="39"/>
        <v>37402.82928869014</v>
      </c>
      <c r="F53" s="2"/>
      <c r="G53" s="2">
        <f t="shared" si="35"/>
        <v>57934.116589991114</v>
      </c>
      <c r="H53" s="2">
        <f t="shared" si="15"/>
        <v>118009.37283528628</v>
      </c>
      <c r="I53" s="2">
        <f t="shared" si="16"/>
        <v>349375.80150490673</v>
      </c>
      <c r="J53" s="2">
        <f t="shared" si="17"/>
        <v>-13406.247851932654</v>
      </c>
      <c r="K53" s="6">
        <f t="shared" si="18"/>
        <v>-3.6954000000000028E-2</v>
      </c>
      <c r="L53" s="7">
        <f t="shared" si="19"/>
        <v>0.96304599999999996</v>
      </c>
      <c r="O53">
        <f t="shared" si="20"/>
        <v>2001</v>
      </c>
      <c r="P53" s="6">
        <f t="shared" si="5"/>
        <v>0.18271193691682436</v>
      </c>
      <c r="Q53" s="7"/>
      <c r="R53" s="6">
        <f t="shared" si="5"/>
        <v>0.20663810451421843</v>
      </c>
      <c r="S53" s="6">
        <f t="shared" si="5"/>
        <v>0.10705615308095356</v>
      </c>
      <c r="T53" s="7"/>
      <c r="U53" s="6">
        <f t="shared" si="5"/>
        <v>0.1658217779836062</v>
      </c>
      <c r="V53" s="6">
        <f t="shared" si="7"/>
        <v>0.3377720275043975</v>
      </c>
      <c r="W53" s="6">
        <f t="shared" si="21"/>
        <v>1</v>
      </c>
      <c r="X53" s="7">
        <f t="shared" si="22"/>
        <v>0.66222797249560261</v>
      </c>
      <c r="Y53" s="7">
        <f t="shared" si="23"/>
        <v>0</v>
      </c>
      <c r="Z53" s="6"/>
      <c r="AB53">
        <f t="shared" si="24"/>
        <v>2001</v>
      </c>
      <c r="AC53" s="1" t="b">
        <f t="shared" si="25"/>
        <v>1</v>
      </c>
      <c r="AE53" s="1" t="b">
        <f t="shared" si="40"/>
        <v>1</v>
      </c>
      <c r="AF53" s="1" t="b">
        <f t="shared" si="41"/>
        <v>1</v>
      </c>
      <c r="AH53" s="1" t="b">
        <f t="shared" si="34"/>
        <v>1</v>
      </c>
      <c r="AI53" s="1" t="b">
        <f t="shared" si="27"/>
        <v>1</v>
      </c>
      <c r="AJ53" s="1" t="b">
        <f t="shared" si="28"/>
        <v>1</v>
      </c>
      <c r="AL53">
        <f t="shared" si="29"/>
        <v>2001</v>
      </c>
      <c r="AM53" s="2">
        <f t="shared" si="42"/>
        <v>69875.160300981355</v>
      </c>
      <c r="AN53" s="2"/>
      <c r="AO53" s="2">
        <f t="shared" si="37"/>
        <v>69875.160300981355</v>
      </c>
      <c r="AP53" s="2">
        <f t="shared" si="37"/>
        <v>34937.580150490678</v>
      </c>
      <c r="AQ53" s="2"/>
      <c r="AR53" s="2">
        <f t="shared" si="43"/>
        <v>69875.160300981355</v>
      </c>
      <c r="AS53" s="2">
        <f t="shared" si="43"/>
        <v>104812.74045147201</v>
      </c>
      <c r="AT53" s="2">
        <f t="shared" si="30"/>
        <v>349375.80150490673</v>
      </c>
      <c r="AU53" s="2">
        <f t="shared" si="31"/>
        <v>0</v>
      </c>
    </row>
    <row r="54" spans="1:47" x14ac:dyDescent="0.3">
      <c r="A54">
        <f t="shared" si="4"/>
        <v>2002</v>
      </c>
      <c r="B54" s="2">
        <f t="shared" si="36"/>
        <v>54397.812294313982</v>
      </c>
      <c r="C54" s="2"/>
      <c r="D54" s="2">
        <f t="shared" si="38"/>
        <v>59667.796884213996</v>
      </c>
      <c r="E54" s="2">
        <f t="shared" si="39"/>
        <v>27942.377852759437</v>
      </c>
      <c r="F54" s="2"/>
      <c r="G54" s="2">
        <f t="shared" si="35"/>
        <v>59335.889872784333</v>
      </c>
      <c r="H54" s="2">
        <f t="shared" si="15"/>
        <v>113470.27281276359</v>
      </c>
      <c r="I54" s="2">
        <f t="shared" si="16"/>
        <v>314814.14971683535</v>
      </c>
      <c r="J54" s="2">
        <f t="shared" si="17"/>
        <v>-34561.65178807138</v>
      </c>
      <c r="K54" s="6">
        <f t="shared" si="18"/>
        <v>-9.8923999999999956E-2</v>
      </c>
      <c r="L54" s="7">
        <f t="shared" si="19"/>
        <v>0.90107599999999999</v>
      </c>
      <c r="O54">
        <f t="shared" si="20"/>
        <v>2002</v>
      </c>
      <c r="P54" s="38">
        <f t="shared" si="5"/>
        <v>0.1727934158716912</v>
      </c>
      <c r="Q54" s="7"/>
      <c r="R54" s="6">
        <f t="shared" si="5"/>
        <v>0.18953340228793134</v>
      </c>
      <c r="S54" s="6">
        <f t="shared" si="5"/>
        <v>8.8758328931188943E-2</v>
      </c>
      <c r="T54" s="7"/>
      <c r="U54" s="38">
        <f t="shared" si="5"/>
        <v>0.18847910720072447</v>
      </c>
      <c r="V54" s="38">
        <f t="shared" si="7"/>
        <v>0.36043574570846404</v>
      </c>
      <c r="W54" s="6">
        <f t="shared" si="21"/>
        <v>1</v>
      </c>
      <c r="X54" s="7">
        <f t="shared" si="22"/>
        <v>0.63956425429153596</v>
      </c>
      <c r="Y54" s="7">
        <f t="shared" si="23"/>
        <v>0</v>
      </c>
      <c r="Z54" s="6"/>
      <c r="AB54">
        <f t="shared" si="24"/>
        <v>2002</v>
      </c>
      <c r="AC54" s="39" t="b">
        <f t="shared" si="25"/>
        <v>1</v>
      </c>
      <c r="AE54" s="1" t="b">
        <f t="shared" si="40"/>
        <v>1</v>
      </c>
      <c r="AF54" s="1" t="b">
        <f t="shared" si="41"/>
        <v>1</v>
      </c>
      <c r="AH54" s="39" t="b">
        <f t="shared" si="34"/>
        <v>1</v>
      </c>
      <c r="AI54" s="39" t="b">
        <f t="shared" si="27"/>
        <v>0</v>
      </c>
      <c r="AJ54" s="1" t="b">
        <f t="shared" si="28"/>
        <v>1</v>
      </c>
      <c r="AL54">
        <f t="shared" si="29"/>
        <v>2002</v>
      </c>
      <c r="AM54" s="2">
        <f t="shared" si="42"/>
        <v>62962.829943367076</v>
      </c>
      <c r="AN54" s="2"/>
      <c r="AO54" s="2">
        <f t="shared" si="37"/>
        <v>62962.829943367076</v>
      </c>
      <c r="AP54" s="2">
        <f t="shared" si="37"/>
        <v>31481.414971683538</v>
      </c>
      <c r="AQ54" s="2"/>
      <c r="AR54" s="2">
        <f t="shared" si="43"/>
        <v>62962.829943367076</v>
      </c>
      <c r="AS54" s="2">
        <f t="shared" si="43"/>
        <v>94444.2449150506</v>
      </c>
      <c r="AT54" s="2">
        <f t="shared" si="30"/>
        <v>314814.14971683535</v>
      </c>
      <c r="AU54" s="2">
        <f t="shared" si="31"/>
        <v>0</v>
      </c>
    </row>
    <row r="55" spans="1:47" x14ac:dyDescent="0.3">
      <c r="A55">
        <f t="shared" si="4"/>
        <v>2003</v>
      </c>
      <c r="B55" s="2">
        <f t="shared" si="36"/>
        <v>80907.236477226688</v>
      </c>
      <c r="C55" s="2"/>
      <c r="D55" s="2">
        <f t="shared" si="38"/>
        <v>84459.599342631467</v>
      </c>
      <c r="E55" s="2">
        <f t="shared" si="39"/>
        <v>45845.754994963303</v>
      </c>
      <c r="F55" s="2"/>
      <c r="G55" s="2">
        <f t="shared" si="35"/>
        <v>88362.035542521349</v>
      </c>
      <c r="H55" s="2">
        <f t="shared" si="15"/>
        <v>98193.681438178115</v>
      </c>
      <c r="I55" s="2">
        <f t="shared" si="16"/>
        <v>397768.30779552093</v>
      </c>
      <c r="J55" s="2">
        <f t="shared" si="17"/>
        <v>82954.158078685577</v>
      </c>
      <c r="K55" s="6">
        <f t="shared" si="18"/>
        <v>0.26350200000000007</v>
      </c>
      <c r="L55" s="7">
        <f t="shared" si="19"/>
        <v>1.2635020000000001</v>
      </c>
      <c r="O55">
        <f t="shared" si="20"/>
        <v>2003</v>
      </c>
      <c r="P55" s="6">
        <f t="shared" si="5"/>
        <v>0.20340292298706295</v>
      </c>
      <c r="Q55" s="7"/>
      <c r="R55" s="6">
        <f t="shared" si="5"/>
        <v>0.21233365677300076</v>
      </c>
      <c r="S55" s="6">
        <f t="shared" si="5"/>
        <v>0.1152574352870039</v>
      </c>
      <c r="T55" s="7"/>
      <c r="U55" s="6">
        <f t="shared" si="5"/>
        <v>0.22214448414011215</v>
      </c>
      <c r="V55" s="38">
        <f t="shared" si="7"/>
        <v>0.24686150081282021</v>
      </c>
      <c r="W55" s="6">
        <f t="shared" si="21"/>
        <v>1</v>
      </c>
      <c r="X55" s="7">
        <f t="shared" si="22"/>
        <v>0.75313849918717979</v>
      </c>
      <c r="Y55" s="7">
        <f t="shared" si="23"/>
        <v>0</v>
      </c>
      <c r="Z55" s="6"/>
      <c r="AB55">
        <f t="shared" si="24"/>
        <v>2003</v>
      </c>
      <c r="AC55" s="1" t="b">
        <f t="shared" si="25"/>
        <v>1</v>
      </c>
      <c r="AE55" s="1" t="b">
        <f t="shared" si="40"/>
        <v>1</v>
      </c>
      <c r="AF55" s="1" t="b">
        <f t="shared" si="41"/>
        <v>1</v>
      </c>
      <c r="AH55" s="1" t="b">
        <f t="shared" si="34"/>
        <v>1</v>
      </c>
      <c r="AI55" s="39" t="b">
        <f t="shared" si="27"/>
        <v>0</v>
      </c>
      <c r="AJ55" s="1" t="b">
        <f t="shared" si="28"/>
        <v>1</v>
      </c>
      <c r="AL55">
        <f t="shared" si="29"/>
        <v>2003</v>
      </c>
      <c r="AM55" s="2">
        <f t="shared" si="42"/>
        <v>79553.661559104192</v>
      </c>
      <c r="AN55" s="2"/>
      <c r="AO55" s="2">
        <f t="shared" si="37"/>
        <v>79553.661559104192</v>
      </c>
      <c r="AP55" s="2">
        <f t="shared" si="37"/>
        <v>39776.830779552096</v>
      </c>
      <c r="AQ55" s="2"/>
      <c r="AR55" s="2">
        <f t="shared" si="43"/>
        <v>79553.661559104192</v>
      </c>
      <c r="AS55" s="2">
        <f t="shared" si="43"/>
        <v>119330.49233865627</v>
      </c>
      <c r="AT55" s="2">
        <f t="shared" si="30"/>
        <v>397768.30779552093</v>
      </c>
      <c r="AU55" s="2">
        <f t="shared" si="31"/>
        <v>0</v>
      </c>
    </row>
    <row r="56" spans="1:47" x14ac:dyDescent="0.3">
      <c r="A56">
        <f t="shared" si="4"/>
        <v>2004</v>
      </c>
      <c r="B56" s="2">
        <f t="shared" si="36"/>
        <v>88097.724810551983</v>
      </c>
      <c r="C56" s="2"/>
      <c r="D56" s="2">
        <f t="shared" si="38"/>
        <v>95745.218296228661</v>
      </c>
      <c r="E56" s="2">
        <f t="shared" si="39"/>
        <v>47691.226799759577</v>
      </c>
      <c r="F56" s="2"/>
      <c r="G56" s="2">
        <f t="shared" si="35"/>
        <v>96130.258018174733</v>
      </c>
      <c r="H56" s="2">
        <f t="shared" si="15"/>
        <v>124390.1052138153</v>
      </c>
      <c r="I56" s="2">
        <f t="shared" si="16"/>
        <v>452054.53313853027</v>
      </c>
      <c r="J56" s="2">
        <f>I56-I55</f>
        <v>54286.225343009341</v>
      </c>
      <c r="K56" s="6">
        <f>(J56/I55)</f>
        <v>0.13647700000000007</v>
      </c>
      <c r="L56" s="7">
        <f t="shared" si="19"/>
        <v>1.1364770000000002</v>
      </c>
      <c r="O56">
        <f t="shared" si="20"/>
        <v>2004</v>
      </c>
      <c r="P56" s="6">
        <f t="shared" si="5"/>
        <v>0.19488295847606243</v>
      </c>
      <c r="Q56" s="7"/>
      <c r="R56" s="6">
        <f t="shared" si="5"/>
        <v>0.2118001508169545</v>
      </c>
      <c r="S56" s="6">
        <f t="shared" si="5"/>
        <v>0.10549883543617689</v>
      </c>
      <c r="T56" s="7"/>
      <c r="U56" s="6">
        <f t="shared" si="5"/>
        <v>0.21265190584587282</v>
      </c>
      <c r="V56" s="6">
        <f t="shared" si="7"/>
        <v>0.27516614942493334</v>
      </c>
      <c r="W56" s="6">
        <f t="shared" si="21"/>
        <v>0.99999999999999989</v>
      </c>
      <c r="X56" s="7">
        <f t="shared" si="22"/>
        <v>0.72483385057506655</v>
      </c>
      <c r="Y56" s="7">
        <f t="shared" si="23"/>
        <v>0</v>
      </c>
      <c r="Z56" s="6"/>
      <c r="AB56">
        <f t="shared" si="24"/>
        <v>2004</v>
      </c>
      <c r="AC56" s="1" t="b">
        <f t="shared" si="25"/>
        <v>1</v>
      </c>
      <c r="AE56" s="1" t="b">
        <f t="shared" si="40"/>
        <v>1</v>
      </c>
      <c r="AF56" s="1" t="b">
        <f t="shared" si="41"/>
        <v>1</v>
      </c>
      <c r="AH56" s="1" t="b">
        <f t="shared" si="34"/>
        <v>1</v>
      </c>
      <c r="AI56" s="1" t="b">
        <f t="shared" si="27"/>
        <v>1</v>
      </c>
      <c r="AJ56" s="1" t="b">
        <f t="shared" si="28"/>
        <v>1</v>
      </c>
      <c r="AL56">
        <f t="shared" si="29"/>
        <v>2004</v>
      </c>
      <c r="AM56" s="2">
        <f t="shared" si="42"/>
        <v>90410.906627706063</v>
      </c>
      <c r="AN56" s="2"/>
      <c r="AO56" s="2">
        <f t="shared" si="37"/>
        <v>90410.906627706063</v>
      </c>
      <c r="AP56" s="2">
        <f t="shared" si="37"/>
        <v>45205.453313853031</v>
      </c>
      <c r="AQ56" s="2"/>
      <c r="AR56" s="2">
        <f t="shared" si="43"/>
        <v>90410.906627706063</v>
      </c>
      <c r="AS56" s="2">
        <f t="shared" si="43"/>
        <v>135616.35994155909</v>
      </c>
      <c r="AT56" s="2">
        <f t="shared" si="30"/>
        <v>452054.53313853027</v>
      </c>
      <c r="AU56" s="2">
        <f t="shared" si="31"/>
        <v>0</v>
      </c>
    </row>
    <row r="57" spans="1:47" x14ac:dyDescent="0.3">
      <c r="A57">
        <f t="shared" si="4"/>
        <v>2005</v>
      </c>
      <c r="B57" s="2">
        <f t="shared" si="36"/>
        <v>94723.506873847655</v>
      </c>
      <c r="C57" s="2"/>
      <c r="D57" s="2">
        <f t="shared" si="38"/>
        <v>103006.0500300118</v>
      </c>
      <c r="E57" s="2">
        <f t="shared" si="39"/>
        <v>48533.930841352034</v>
      </c>
      <c r="F57" s="2"/>
      <c r="G57" s="2">
        <f t="shared" si="35"/>
        <v>104488.78889870617</v>
      </c>
      <c r="H57" s="2">
        <f t="shared" si="15"/>
        <v>138871.15258015651</v>
      </c>
      <c r="I57" s="2">
        <f t="shared" si="16"/>
        <v>489623.42922407418</v>
      </c>
      <c r="J57" s="2">
        <f t="shared" si="17"/>
        <v>37568.896085543907</v>
      </c>
      <c r="K57" s="6">
        <f t="shared" si="18"/>
        <v>8.3107000000000153E-2</v>
      </c>
      <c r="L57" s="7">
        <f t="shared" si="19"/>
        <v>1.083107</v>
      </c>
      <c r="O57">
        <f t="shared" si="20"/>
        <v>2005</v>
      </c>
      <c r="P57" s="6">
        <f t="shared" si="5"/>
        <v>0.19346195712888942</v>
      </c>
      <c r="Q57" s="7"/>
      <c r="R57" s="6">
        <f t="shared" si="5"/>
        <v>0.21037810668752024</v>
      </c>
      <c r="S57" s="6">
        <f t="shared" si="5"/>
        <v>9.912501719590032E-2</v>
      </c>
      <c r="T57" s="7"/>
      <c r="U57" s="6">
        <f t="shared" si="5"/>
        <v>0.21340643168218837</v>
      </c>
      <c r="V57" s="6">
        <f t="shared" si="7"/>
        <v>0.28362848730550166</v>
      </c>
      <c r="W57" s="6">
        <f t="shared" si="21"/>
        <v>1</v>
      </c>
      <c r="X57" s="7">
        <f t="shared" si="22"/>
        <v>0.71637151269449828</v>
      </c>
      <c r="Y57" s="7">
        <f t="shared" si="23"/>
        <v>0</v>
      </c>
      <c r="Z57" s="6"/>
      <c r="AB57">
        <f t="shared" si="24"/>
        <v>2005</v>
      </c>
      <c r="AC57" s="1" t="b">
        <f t="shared" si="25"/>
        <v>1</v>
      </c>
      <c r="AE57" s="1" t="b">
        <f t="shared" si="40"/>
        <v>1</v>
      </c>
      <c r="AF57" s="1" t="b">
        <f t="shared" si="41"/>
        <v>1</v>
      </c>
      <c r="AH57" s="1" t="b">
        <f t="shared" si="34"/>
        <v>1</v>
      </c>
      <c r="AI57" s="1" t="b">
        <f t="shared" si="27"/>
        <v>1</v>
      </c>
      <c r="AJ57" s="1" t="b">
        <f t="shared" si="28"/>
        <v>1</v>
      </c>
      <c r="AL57">
        <f t="shared" si="29"/>
        <v>2005</v>
      </c>
      <c r="AM57" s="2">
        <f t="shared" si="42"/>
        <v>97924.685844814841</v>
      </c>
      <c r="AN57" s="2"/>
      <c r="AO57" s="2">
        <f t="shared" si="37"/>
        <v>97924.685844814841</v>
      </c>
      <c r="AP57" s="2">
        <f t="shared" si="37"/>
        <v>48962.342922407421</v>
      </c>
      <c r="AQ57" s="2"/>
      <c r="AR57" s="2">
        <f t="shared" si="43"/>
        <v>97924.685844814841</v>
      </c>
      <c r="AS57" s="2">
        <f t="shared" si="43"/>
        <v>146887.02876722225</v>
      </c>
      <c r="AT57" s="2">
        <f t="shared" si="30"/>
        <v>489623.42922407418</v>
      </c>
      <c r="AU57" s="2">
        <f t="shared" si="31"/>
        <v>0</v>
      </c>
    </row>
    <row r="58" spans="1:47" x14ac:dyDescent="0.3">
      <c r="A58">
        <f t="shared" si="4"/>
        <v>2006</v>
      </c>
      <c r="B58" s="2">
        <f t="shared" si="36"/>
        <v>113240.10671094389</v>
      </c>
      <c r="C58" s="2"/>
      <c r="D58" s="2">
        <f t="shared" si="38"/>
        <v>111239.50537913431</v>
      </c>
      <c r="E58" s="2">
        <f t="shared" si="39"/>
        <v>56627.88733033953</v>
      </c>
      <c r="F58" s="2"/>
      <c r="G58" s="2">
        <f t="shared" si="35"/>
        <v>124008.88441329818</v>
      </c>
      <c r="H58" s="2">
        <f t="shared" si="15"/>
        <v>153159.10489558263</v>
      </c>
      <c r="I58" s="2">
        <f t="shared" si="16"/>
        <v>558275.48872929846</v>
      </c>
      <c r="J58" s="2">
        <f t="shared" si="17"/>
        <v>68652.059505224286</v>
      </c>
      <c r="K58" s="6">
        <f t="shared" si="18"/>
        <v>0.14021399999999989</v>
      </c>
      <c r="L58" s="7">
        <f t="shared" si="19"/>
        <v>1.1402139999999998</v>
      </c>
      <c r="O58">
        <f t="shared" si="20"/>
        <v>2006</v>
      </c>
      <c r="P58" s="6">
        <f t="shared" si="5"/>
        <v>0.20283911616591274</v>
      </c>
      <c r="Q58" s="7"/>
      <c r="R58" s="6">
        <f t="shared" si="5"/>
        <v>0.19925557833880309</v>
      </c>
      <c r="S58" s="6">
        <f t="shared" si="5"/>
        <v>0.10143359053651334</v>
      </c>
      <c r="T58" s="7"/>
      <c r="U58" s="6">
        <f t="shared" si="5"/>
        <v>0.22212847763665422</v>
      </c>
      <c r="V58" s="38">
        <f t="shared" si="7"/>
        <v>0.27434323732211674</v>
      </c>
      <c r="W58" s="6">
        <f t="shared" si="21"/>
        <v>1</v>
      </c>
      <c r="X58" s="7">
        <f t="shared" si="22"/>
        <v>0.72565676267788337</v>
      </c>
      <c r="Y58" s="7">
        <f t="shared" si="23"/>
        <v>0</v>
      </c>
      <c r="Z58" s="6"/>
      <c r="AB58">
        <f t="shared" si="24"/>
        <v>2006</v>
      </c>
      <c r="AC58" s="1" t="b">
        <f t="shared" si="25"/>
        <v>1</v>
      </c>
      <c r="AE58" s="1" t="b">
        <f t="shared" si="40"/>
        <v>1</v>
      </c>
      <c r="AF58" s="1" t="b">
        <f t="shared" si="41"/>
        <v>1</v>
      </c>
      <c r="AH58" s="1" t="b">
        <f t="shared" si="34"/>
        <v>1</v>
      </c>
      <c r="AI58" s="39" t="b">
        <f t="shared" si="27"/>
        <v>1</v>
      </c>
      <c r="AJ58" s="1" t="b">
        <f t="shared" si="28"/>
        <v>1</v>
      </c>
      <c r="AL58">
        <f t="shared" si="29"/>
        <v>2006</v>
      </c>
      <c r="AM58" s="2">
        <f t="shared" si="42"/>
        <v>111655.0977458597</v>
      </c>
      <c r="AN58" s="2"/>
      <c r="AO58" s="2">
        <f t="shared" si="37"/>
        <v>111655.0977458597</v>
      </c>
      <c r="AP58" s="2">
        <f t="shared" si="37"/>
        <v>55827.548872929852</v>
      </c>
      <c r="AQ58" s="2"/>
      <c r="AR58" s="2">
        <f t="shared" si="43"/>
        <v>111655.0977458597</v>
      </c>
      <c r="AS58" s="2">
        <f t="shared" si="43"/>
        <v>167482.64661878953</v>
      </c>
      <c r="AT58" s="2">
        <f t="shared" si="30"/>
        <v>558275.48872929846</v>
      </c>
      <c r="AU58" s="2">
        <f t="shared" si="31"/>
        <v>0</v>
      </c>
    </row>
    <row r="59" spans="1:47" x14ac:dyDescent="0.3">
      <c r="A59">
        <f t="shared" si="4"/>
        <v>2007</v>
      </c>
      <c r="B59" s="2">
        <f t="shared" si="36"/>
        <v>117673.30751436154</v>
      </c>
      <c r="C59" s="2"/>
      <c r="D59" s="2">
        <f t="shared" si="38"/>
        <v>118377.85118113793</v>
      </c>
      <c r="E59" s="2">
        <f t="shared" si="39"/>
        <v>56472.915337900922</v>
      </c>
      <c r="F59" s="2"/>
      <c r="G59" s="2">
        <f t="shared" si="35"/>
        <v>128986.20201797204</v>
      </c>
      <c r="H59" s="2">
        <f t="shared" si="15"/>
        <v>179072.44576480976</v>
      </c>
      <c r="I59" s="2">
        <f t="shared" si="16"/>
        <v>600582.72181618214</v>
      </c>
      <c r="J59" s="2">
        <f t="shared" si="17"/>
        <v>42307.233086883673</v>
      </c>
      <c r="K59" s="6">
        <f t="shared" si="18"/>
        <v>7.5781999999999961E-2</v>
      </c>
      <c r="L59" s="7">
        <f t="shared" si="19"/>
        <v>1.075782</v>
      </c>
      <c r="O59">
        <f t="shared" si="20"/>
        <v>2007</v>
      </c>
      <c r="P59" s="6">
        <f t="shared" si="5"/>
        <v>0.19593188954639512</v>
      </c>
      <c r="Q59" s="7"/>
      <c r="R59" s="6">
        <f t="shared" si="5"/>
        <v>0.19710498967262888</v>
      </c>
      <c r="S59" s="6">
        <f t="shared" si="5"/>
        <v>9.4030203145246918E-2</v>
      </c>
      <c r="T59" s="7"/>
      <c r="U59" s="6">
        <f t="shared" si="5"/>
        <v>0.21476841962405024</v>
      </c>
      <c r="V59" s="6">
        <f t="shared" si="7"/>
        <v>0.29816449801167894</v>
      </c>
      <c r="W59" s="6">
        <f t="shared" si="21"/>
        <v>1</v>
      </c>
      <c r="X59" s="7">
        <f t="shared" si="22"/>
        <v>0.70183550198832112</v>
      </c>
      <c r="Y59" s="7">
        <f t="shared" si="23"/>
        <v>0</v>
      </c>
      <c r="Z59" s="6"/>
      <c r="AA59" s="7">
        <f>SUM(P59:U59)</f>
        <v>0.70183550198832112</v>
      </c>
      <c r="AB59">
        <f t="shared" si="24"/>
        <v>2007</v>
      </c>
      <c r="AC59" s="1" t="b">
        <f t="shared" si="25"/>
        <v>1</v>
      </c>
      <c r="AE59" s="1" t="b">
        <f t="shared" si="40"/>
        <v>1</v>
      </c>
      <c r="AF59" s="1" t="b">
        <f t="shared" si="41"/>
        <v>1</v>
      </c>
      <c r="AH59" s="1" t="b">
        <f t="shared" si="34"/>
        <v>1</v>
      </c>
      <c r="AI59" s="1" t="b">
        <f t="shared" si="27"/>
        <v>1</v>
      </c>
      <c r="AJ59" s="1" t="b">
        <f t="shared" si="28"/>
        <v>1</v>
      </c>
      <c r="AL59">
        <f t="shared" si="29"/>
        <v>2007</v>
      </c>
      <c r="AM59" s="2">
        <f t="shared" si="42"/>
        <v>120116.54436323643</v>
      </c>
      <c r="AN59" s="2"/>
      <c r="AO59" s="2">
        <f t="shared" si="37"/>
        <v>120116.54436323643</v>
      </c>
      <c r="AP59" s="2">
        <f t="shared" si="37"/>
        <v>60058.272181618217</v>
      </c>
      <c r="AQ59" s="2"/>
      <c r="AR59" s="2">
        <f t="shared" si="43"/>
        <v>120116.54436323643</v>
      </c>
      <c r="AS59" s="2">
        <f t="shared" si="43"/>
        <v>180174.81654485464</v>
      </c>
      <c r="AT59" s="2">
        <f t="shared" si="30"/>
        <v>600582.72181618214</v>
      </c>
      <c r="AU59" s="2">
        <f t="shared" si="31"/>
        <v>0</v>
      </c>
    </row>
    <row r="60" spans="1:47" x14ac:dyDescent="0.3">
      <c r="A60">
        <f t="shared" si="4"/>
        <v>2008</v>
      </c>
      <c r="B60" s="2">
        <f t="shared" si="36"/>
        <v>75649.399639966301</v>
      </c>
      <c r="C60" s="2"/>
      <c r="D60" s="2">
        <f t="shared" si="38"/>
        <v>69879.000848756434</v>
      </c>
      <c r="E60" s="2">
        <f t="shared" si="39"/>
        <v>38395.253405708521</v>
      </c>
      <c r="F60" s="2"/>
      <c r="G60" s="2">
        <f t="shared" si="35"/>
        <v>67143.947133605529</v>
      </c>
      <c r="H60" s="2">
        <f t="shared" si="15"/>
        <v>189273.6447803698</v>
      </c>
      <c r="I60" s="2">
        <f t="shared" si="16"/>
        <v>440341.24580840662</v>
      </c>
      <c r="J60" s="2">
        <f t="shared" si="17"/>
        <v>-160241.47600777552</v>
      </c>
      <c r="K60" s="6">
        <f t="shared" si="18"/>
        <v>-0.26680999999999994</v>
      </c>
      <c r="L60" s="7">
        <f t="shared" si="19"/>
        <v>0.73319000000000001</v>
      </c>
      <c r="O60">
        <f t="shared" si="20"/>
        <v>2008</v>
      </c>
      <c r="P60" s="6">
        <f t="shared" si="5"/>
        <v>0.17179721491018698</v>
      </c>
      <c r="Q60" s="7"/>
      <c r="R60" s="6">
        <f t="shared" si="5"/>
        <v>0.15869283541783166</v>
      </c>
      <c r="S60" s="6">
        <f t="shared" si="5"/>
        <v>8.7194315252526619E-2</v>
      </c>
      <c r="T60" s="7"/>
      <c r="U60" s="6">
        <f t="shared" si="5"/>
        <v>0.15248162140782059</v>
      </c>
      <c r="V60" s="38">
        <f t="shared" si="7"/>
        <v>0.42983401301163404</v>
      </c>
      <c r="W60" s="6">
        <f t="shared" si="21"/>
        <v>0.99999999999999989</v>
      </c>
      <c r="X60" s="7">
        <f t="shared" si="22"/>
        <v>0.57016598698836585</v>
      </c>
      <c r="Y60" s="7">
        <f t="shared" si="23"/>
        <v>0</v>
      </c>
      <c r="Z60" s="6"/>
      <c r="AB60">
        <f t="shared" si="24"/>
        <v>2008</v>
      </c>
      <c r="AC60" s="1" t="b">
        <f t="shared" si="25"/>
        <v>1</v>
      </c>
      <c r="AE60" s="1" t="b">
        <f t="shared" si="40"/>
        <v>1</v>
      </c>
      <c r="AF60" s="1" t="b">
        <f t="shared" si="41"/>
        <v>1</v>
      </c>
      <c r="AH60" s="1" t="b">
        <f t="shared" si="34"/>
        <v>1</v>
      </c>
      <c r="AI60" s="39" t="b">
        <f t="shared" si="27"/>
        <v>0</v>
      </c>
      <c r="AJ60" s="1" t="b">
        <f t="shared" si="28"/>
        <v>1</v>
      </c>
      <c r="AL60">
        <f t="shared" si="29"/>
        <v>2008</v>
      </c>
      <c r="AM60" s="2">
        <f t="shared" si="42"/>
        <v>88068.249161681335</v>
      </c>
      <c r="AN60" s="2"/>
      <c r="AO60" s="2">
        <f t="shared" si="37"/>
        <v>88068.249161681335</v>
      </c>
      <c r="AP60" s="2">
        <f t="shared" si="37"/>
        <v>44034.124580840667</v>
      </c>
      <c r="AQ60" s="2"/>
      <c r="AR60" s="2">
        <f t="shared" si="43"/>
        <v>88068.249161681335</v>
      </c>
      <c r="AS60" s="2">
        <f t="shared" si="43"/>
        <v>132102.37374252197</v>
      </c>
      <c r="AT60" s="2">
        <f t="shared" si="30"/>
        <v>440341.24580840662</v>
      </c>
      <c r="AU60" s="2">
        <f t="shared" si="31"/>
        <v>0</v>
      </c>
    </row>
    <row r="61" spans="1:47" x14ac:dyDescent="0.3">
      <c r="A61">
        <f t="shared" si="4"/>
        <v>2009</v>
      </c>
      <c r="B61" s="2">
        <f t="shared" si="36"/>
        <v>111397.52836461071</v>
      </c>
      <c r="C61" s="2"/>
      <c r="D61" s="2">
        <f t="shared" si="38"/>
        <v>123487.53760952633</v>
      </c>
      <c r="E61" s="2">
        <f t="shared" si="39"/>
        <v>59938.369696948699</v>
      </c>
      <c r="F61" s="2"/>
      <c r="G61" s="2">
        <f t="shared" si="35"/>
        <v>120413.07503129204</v>
      </c>
      <c r="H61" s="2">
        <f t="shared" si="15"/>
        <v>139936.04450545352</v>
      </c>
      <c r="I61" s="2">
        <f t="shared" si="16"/>
        <v>555172.55520783132</v>
      </c>
      <c r="J61" s="2">
        <f t="shared" si="17"/>
        <v>114831.3093994247</v>
      </c>
      <c r="K61" s="6">
        <f t="shared" si="18"/>
        <v>0.26077800000000012</v>
      </c>
      <c r="L61" s="7">
        <f t="shared" si="19"/>
        <v>1.2607780000000002</v>
      </c>
      <c r="O61">
        <f t="shared" si="20"/>
        <v>2009</v>
      </c>
      <c r="P61" s="6">
        <f t="shared" si="5"/>
        <v>0.20065388196811809</v>
      </c>
      <c r="Q61" s="7"/>
      <c r="R61" s="6">
        <f t="shared" si="5"/>
        <v>0.22243091170689847</v>
      </c>
      <c r="S61" s="6">
        <f t="shared" si="5"/>
        <v>0.10796349555591865</v>
      </c>
      <c r="T61" s="7"/>
      <c r="U61" s="6">
        <f t="shared" si="5"/>
        <v>0.21689306126851834</v>
      </c>
      <c r="V61" s="6">
        <f t="shared" si="7"/>
        <v>0.25205864950054646</v>
      </c>
      <c r="W61" s="6">
        <f t="shared" si="21"/>
        <v>1</v>
      </c>
      <c r="X61" s="7">
        <f t="shared" si="22"/>
        <v>0.74794135049945354</v>
      </c>
      <c r="Y61" s="7">
        <f t="shared" si="23"/>
        <v>0</v>
      </c>
      <c r="Z61" s="6"/>
      <c r="AB61">
        <f t="shared" si="24"/>
        <v>2009</v>
      </c>
      <c r="AC61" s="1" t="b">
        <f t="shared" si="25"/>
        <v>1</v>
      </c>
      <c r="AE61" s="1" t="b">
        <f t="shared" si="40"/>
        <v>1</v>
      </c>
      <c r="AF61" s="1" t="b">
        <f t="shared" si="41"/>
        <v>1</v>
      </c>
      <c r="AH61" s="1" t="b">
        <f t="shared" si="34"/>
        <v>1</v>
      </c>
      <c r="AI61" s="1" t="b">
        <f t="shared" si="27"/>
        <v>1</v>
      </c>
      <c r="AJ61" s="1" t="b">
        <f t="shared" si="28"/>
        <v>1</v>
      </c>
      <c r="AL61">
        <f t="shared" si="29"/>
        <v>2009</v>
      </c>
      <c r="AM61" s="2">
        <f t="shared" si="42"/>
        <v>111034.51104156626</v>
      </c>
      <c r="AN61" s="2"/>
      <c r="AO61" s="2">
        <f t="shared" si="37"/>
        <v>111034.51104156626</v>
      </c>
      <c r="AP61" s="2">
        <f t="shared" si="37"/>
        <v>55517.255520783132</v>
      </c>
      <c r="AQ61" s="2"/>
      <c r="AR61" s="2">
        <f t="shared" si="43"/>
        <v>111034.51104156626</v>
      </c>
      <c r="AS61" s="2">
        <f t="shared" si="43"/>
        <v>166551.7665623494</v>
      </c>
      <c r="AT61" s="2">
        <f t="shared" si="30"/>
        <v>555172.55520783132</v>
      </c>
      <c r="AU61" s="2">
        <f t="shared" si="31"/>
        <v>0</v>
      </c>
    </row>
    <row r="62" spans="1:47" x14ac:dyDescent="0.3">
      <c r="A62">
        <f t="shared" si="4"/>
        <v>2010</v>
      </c>
      <c r="B62" s="2">
        <f t="shared" si="36"/>
        <v>127589.7566378638</v>
      </c>
      <c r="C62" s="2"/>
      <c r="D62" s="2">
        <f t="shared" si="38"/>
        <v>139303.89755274903</v>
      </c>
      <c r="E62" s="2">
        <f t="shared" si="39"/>
        <v>70906.638751144215</v>
      </c>
      <c r="F62" s="2"/>
      <c r="G62" s="2">
        <f t="shared" si="35"/>
        <v>123381.54866938843</v>
      </c>
      <c r="H62" s="2">
        <f t="shared" si="15"/>
        <v>177244.38997565224</v>
      </c>
      <c r="I62" s="2">
        <f t="shared" si="16"/>
        <v>638426.23158679774</v>
      </c>
      <c r="J62" s="2">
        <f t="shared" si="17"/>
        <v>83253.676378966426</v>
      </c>
      <c r="K62" s="6">
        <f t="shared" si="18"/>
        <v>0.14996000000000007</v>
      </c>
      <c r="L62" s="7">
        <f t="shared" si="19"/>
        <v>1.1499600000000001</v>
      </c>
      <c r="O62">
        <f t="shared" si="20"/>
        <v>2010</v>
      </c>
      <c r="P62" s="6">
        <f t="shared" si="5"/>
        <v>0.19985042958015931</v>
      </c>
      <c r="Q62" s="7"/>
      <c r="R62" s="6">
        <f t="shared" si="5"/>
        <v>0.21819889387456953</v>
      </c>
      <c r="S62" s="6">
        <f t="shared" si="5"/>
        <v>0.11106473268635431</v>
      </c>
      <c r="T62" s="7"/>
      <c r="U62" s="6">
        <f t="shared" si="5"/>
        <v>0.19325889596159865</v>
      </c>
      <c r="V62" s="38">
        <f t="shared" si="7"/>
        <v>0.27762704789731818</v>
      </c>
      <c r="W62" s="6">
        <f t="shared" si="21"/>
        <v>1</v>
      </c>
      <c r="X62" s="7">
        <f t="shared" si="22"/>
        <v>0.72237295210268182</v>
      </c>
      <c r="Y62" s="7">
        <f t="shared" si="23"/>
        <v>0</v>
      </c>
      <c r="Z62" s="6"/>
      <c r="AB62">
        <f t="shared" si="24"/>
        <v>2010</v>
      </c>
      <c r="AC62" s="1" t="b">
        <f t="shared" si="25"/>
        <v>1</v>
      </c>
      <c r="AE62" s="1" t="b">
        <f t="shared" si="40"/>
        <v>1</v>
      </c>
      <c r="AF62" s="1" t="b">
        <f t="shared" si="41"/>
        <v>1</v>
      </c>
      <c r="AH62" s="1" t="b">
        <f t="shared" si="34"/>
        <v>1</v>
      </c>
      <c r="AI62" s="39" t="b">
        <f t="shared" si="27"/>
        <v>1</v>
      </c>
      <c r="AJ62" s="1" t="b">
        <f t="shared" si="28"/>
        <v>1</v>
      </c>
      <c r="AL62">
        <f t="shared" si="29"/>
        <v>2010</v>
      </c>
      <c r="AM62" s="2">
        <f t="shared" si="42"/>
        <v>127685.24631735956</v>
      </c>
      <c r="AN62" s="2"/>
      <c r="AO62" s="2">
        <f t="shared" si="37"/>
        <v>127685.24631735956</v>
      </c>
      <c r="AP62" s="2">
        <f t="shared" si="37"/>
        <v>63842.62315867978</v>
      </c>
      <c r="AQ62" s="2"/>
      <c r="AR62" s="2">
        <f t="shared" si="43"/>
        <v>127685.24631735956</v>
      </c>
      <c r="AS62" s="2">
        <f t="shared" si="43"/>
        <v>191527.86947603931</v>
      </c>
      <c r="AT62" s="2">
        <f t="shared" si="30"/>
        <v>638426.23158679774</v>
      </c>
      <c r="AU62" s="2">
        <f t="shared" si="31"/>
        <v>0</v>
      </c>
    </row>
    <row r="63" spans="1:47" x14ac:dyDescent="0.3">
      <c r="A63">
        <f t="shared" si="4"/>
        <v>2011</v>
      </c>
      <c r="B63" s="2">
        <f t="shared" si="36"/>
        <v>130200.64566981155</v>
      </c>
      <c r="C63" s="2"/>
      <c r="D63" s="2">
        <f t="shared" si="38"/>
        <v>124991.08762006328</v>
      </c>
      <c r="E63" s="2">
        <f t="shared" si="39"/>
        <v>62055.029710236748</v>
      </c>
      <c r="F63" s="2"/>
      <c r="G63" s="2">
        <f t="shared" si="35"/>
        <v>109094.27445355202</v>
      </c>
      <c r="H63" s="2">
        <f t="shared" si="15"/>
        <v>206007.3764084279</v>
      </c>
      <c r="I63" s="2">
        <f t="shared" si="16"/>
        <v>632348.41386209149</v>
      </c>
      <c r="J63" s="2">
        <f t="shared" si="17"/>
        <v>-6077.8177247062558</v>
      </c>
      <c r="K63" s="6">
        <f t="shared" si="18"/>
        <v>-9.5199999999999087E-3</v>
      </c>
      <c r="L63" s="7">
        <f t="shared" si="19"/>
        <v>0.99048000000000014</v>
      </c>
      <c r="O63">
        <f t="shared" si="20"/>
        <v>2011</v>
      </c>
      <c r="P63" s="6">
        <f t="shared" si="5"/>
        <v>0.20590016961473226</v>
      </c>
      <c r="Q63" s="7"/>
      <c r="R63" s="6">
        <f t="shared" si="5"/>
        <v>0.19766173976253937</v>
      </c>
      <c r="S63" s="6">
        <f t="shared" si="5"/>
        <v>9.8134237945238678E-2</v>
      </c>
      <c r="T63" s="7"/>
      <c r="U63" s="6">
        <f t="shared" si="5"/>
        <v>0.17252241337533319</v>
      </c>
      <c r="V63" s="6">
        <f t="shared" si="7"/>
        <v>0.32578143930215647</v>
      </c>
      <c r="W63" s="6">
        <f t="shared" si="21"/>
        <v>1</v>
      </c>
      <c r="X63" s="7">
        <f t="shared" si="22"/>
        <v>0.67421856069784347</v>
      </c>
      <c r="Y63" s="7">
        <f t="shared" si="23"/>
        <v>0</v>
      </c>
      <c r="Z63" s="6"/>
      <c r="AB63">
        <f t="shared" si="24"/>
        <v>2011</v>
      </c>
      <c r="AC63" s="1" t="b">
        <f t="shared" si="25"/>
        <v>1</v>
      </c>
      <c r="AE63" s="1" t="b">
        <f t="shared" si="40"/>
        <v>1</v>
      </c>
      <c r="AF63" s="1" t="b">
        <f t="shared" si="41"/>
        <v>1</v>
      </c>
      <c r="AH63" s="1" t="b">
        <f t="shared" si="34"/>
        <v>1</v>
      </c>
      <c r="AI63" s="1" t="b">
        <f t="shared" si="27"/>
        <v>1</v>
      </c>
      <c r="AJ63" s="1" t="b">
        <f t="shared" si="28"/>
        <v>1</v>
      </c>
      <c r="AL63">
        <f t="shared" si="29"/>
        <v>2011</v>
      </c>
      <c r="AM63" s="2">
        <f t="shared" si="42"/>
        <v>126469.68277241831</v>
      </c>
      <c r="AN63" s="2"/>
      <c r="AO63" s="2">
        <f t="shared" si="37"/>
        <v>126469.68277241831</v>
      </c>
      <c r="AP63" s="2">
        <f t="shared" si="37"/>
        <v>63234.841386209155</v>
      </c>
      <c r="AQ63" s="2"/>
      <c r="AR63" s="2">
        <f t="shared" si="43"/>
        <v>126469.68277241831</v>
      </c>
      <c r="AS63" s="2">
        <f t="shared" si="43"/>
        <v>189704.52415862744</v>
      </c>
      <c r="AT63" s="2">
        <f t="shared" si="30"/>
        <v>632348.41386209149</v>
      </c>
      <c r="AU63" s="2">
        <f t="shared" si="31"/>
        <v>0</v>
      </c>
    </row>
    <row r="64" spans="1:47" x14ac:dyDescent="0.3">
      <c r="A64">
        <f t="shared" si="4"/>
        <v>2012</v>
      </c>
      <c r="B64" s="2">
        <f t="shared" si="36"/>
        <v>146477.18658701488</v>
      </c>
      <c r="C64" s="2"/>
      <c r="D64" s="2">
        <f t="shared" si="38"/>
        <v>146451.89265046039</v>
      </c>
      <c r="E64" s="2">
        <f t="shared" si="39"/>
        <v>74642.406772281291</v>
      </c>
      <c r="F64" s="2"/>
      <c r="G64" s="2">
        <f t="shared" si="35"/>
        <v>149411.28322733499</v>
      </c>
      <c r="H64" s="2">
        <f t="shared" si="15"/>
        <v>197387.55738705184</v>
      </c>
      <c r="I64" s="2">
        <f t="shared" si="16"/>
        <v>714370.3266241434</v>
      </c>
      <c r="J64" s="2">
        <f t="shared" si="17"/>
        <v>82021.912762051914</v>
      </c>
      <c r="K64" s="6">
        <f t="shared" si="18"/>
        <v>0.12971000000000005</v>
      </c>
      <c r="L64" s="7">
        <f t="shared" si="19"/>
        <v>1.12971</v>
      </c>
      <c r="O64">
        <f t="shared" si="20"/>
        <v>2012</v>
      </c>
      <c r="P64" s="6">
        <f t="shared" si="5"/>
        <v>0.20504377229554488</v>
      </c>
      <c r="Q64" s="7"/>
      <c r="R64" s="6">
        <f t="shared" si="5"/>
        <v>0.20500836497862282</v>
      </c>
      <c r="S64" s="6">
        <f t="shared" si="5"/>
        <v>0.10448699223694578</v>
      </c>
      <c r="T64" s="7"/>
      <c r="U64" s="6">
        <f t="shared" si="5"/>
        <v>0.20915102105850175</v>
      </c>
      <c r="V64" s="6">
        <f t="shared" si="7"/>
        <v>0.27630984943038478</v>
      </c>
      <c r="W64" s="6">
        <f t="shared" si="21"/>
        <v>1</v>
      </c>
      <c r="X64" s="7">
        <f t="shared" si="22"/>
        <v>0.72369015056961516</v>
      </c>
      <c r="Y64" s="7">
        <f t="shared" si="23"/>
        <v>0</v>
      </c>
      <c r="Z64" s="6"/>
      <c r="AB64">
        <f t="shared" si="24"/>
        <v>2012</v>
      </c>
      <c r="AC64" s="1" t="b">
        <f t="shared" si="25"/>
        <v>1</v>
      </c>
      <c r="AE64" s="1" t="b">
        <f t="shared" si="40"/>
        <v>1</v>
      </c>
      <c r="AF64" s="1" t="b">
        <f t="shared" si="41"/>
        <v>1</v>
      </c>
      <c r="AH64" s="1" t="b">
        <f t="shared" si="34"/>
        <v>1</v>
      </c>
      <c r="AI64" s="1" t="b">
        <f t="shared" si="27"/>
        <v>1</v>
      </c>
      <c r="AJ64" s="1" t="b">
        <f t="shared" si="28"/>
        <v>1</v>
      </c>
      <c r="AL64">
        <f t="shared" si="29"/>
        <v>2012</v>
      </c>
      <c r="AM64" s="2">
        <f t="shared" si="42"/>
        <v>142874.0653248287</v>
      </c>
      <c r="AN64" s="2"/>
      <c r="AO64" s="2">
        <f t="shared" si="37"/>
        <v>142874.0653248287</v>
      </c>
      <c r="AP64" s="2">
        <f t="shared" si="37"/>
        <v>71437.032662414349</v>
      </c>
      <c r="AQ64" s="2"/>
      <c r="AR64" s="2">
        <f t="shared" si="43"/>
        <v>142874.0653248287</v>
      </c>
      <c r="AS64" s="2">
        <f t="shared" si="43"/>
        <v>214311.097987243</v>
      </c>
      <c r="AT64" s="2">
        <f t="shared" si="30"/>
        <v>714370.3266241434</v>
      </c>
      <c r="AU64" s="2">
        <f t="shared" si="31"/>
        <v>0</v>
      </c>
    </row>
    <row r="65" spans="1:45" x14ac:dyDescent="0.3">
      <c r="A65" s="9" t="s">
        <v>79</v>
      </c>
      <c r="B65" s="10">
        <f>B64</f>
        <v>146477.18658701488</v>
      </c>
      <c r="C65" s="10"/>
      <c r="D65" s="10">
        <f>D64</f>
        <v>146451.89265046039</v>
      </c>
      <c r="E65" s="10">
        <f>E64</f>
        <v>74642.406772281291</v>
      </c>
      <c r="F65" s="10"/>
      <c r="G65" s="10">
        <f>G64</f>
        <v>149411.28322733499</v>
      </c>
      <c r="H65" s="10">
        <f>H64</f>
        <v>197387.55738705184</v>
      </c>
      <c r="I65" s="10">
        <f>SUM(B65:H65)</f>
        <v>714370.3266241434</v>
      </c>
      <c r="J65" s="10"/>
      <c r="K65" s="10"/>
      <c r="AM65" s="22"/>
      <c r="AO65" s="22"/>
      <c r="AP65" s="22"/>
      <c r="AR65" s="22"/>
      <c r="AS65" s="22"/>
    </row>
    <row r="66" spans="1:45" x14ac:dyDescent="0.3">
      <c r="A66" s="11" t="s">
        <v>80</v>
      </c>
      <c r="I66" s="6">
        <f>(I65-I39)/I39</f>
        <v>6.1437032662414337</v>
      </c>
      <c r="K66" s="6"/>
      <c r="R66" s="7"/>
      <c r="AO66" s="2"/>
    </row>
    <row r="67" spans="1:45" x14ac:dyDescent="0.3">
      <c r="A67" s="1" t="s">
        <v>81</v>
      </c>
      <c r="I67" s="29">
        <f>STDEV(L40:L64)</f>
        <v>0.1316342217094057</v>
      </c>
      <c r="K67" s="30"/>
    </row>
    <row r="68" spans="1:45" x14ac:dyDescent="0.3">
      <c r="A68" s="1" t="s">
        <v>82</v>
      </c>
      <c r="I68" s="13">
        <f>((1+I66)^(1/I73))-1</f>
        <v>8.1824807916562214E-2</v>
      </c>
      <c r="K68" s="30"/>
    </row>
    <row r="69" spans="1:45" x14ac:dyDescent="0.3">
      <c r="A69" s="1" t="s">
        <v>83</v>
      </c>
      <c r="I69" s="31">
        <f>J60</f>
        <v>-160241.47600777552</v>
      </c>
    </row>
    <row r="70" spans="1:45" x14ac:dyDescent="0.3">
      <c r="A70" s="1" t="s">
        <v>84</v>
      </c>
      <c r="I70" s="32">
        <f>K60</f>
        <v>-0.26680999999999994</v>
      </c>
    </row>
    <row r="71" spans="1:45" x14ac:dyDescent="0.3">
      <c r="A71" s="3" t="s">
        <v>85</v>
      </c>
      <c r="I71" s="33">
        <f>I64-I65</f>
        <v>0</v>
      </c>
    </row>
    <row r="72" spans="1:45" x14ac:dyDescent="0.3">
      <c r="A72" s="3" t="s">
        <v>149</v>
      </c>
      <c r="I72" s="33">
        <f>((SUM(J40:J64))-(I65-I39))</f>
        <v>0</v>
      </c>
    </row>
    <row r="73" spans="1:45" x14ac:dyDescent="0.3">
      <c r="A73" s="3" t="s">
        <v>160</v>
      </c>
      <c r="I73" s="3">
        <f>COUNTA(I40:I64)</f>
        <v>25</v>
      </c>
    </row>
    <row r="74" spans="1:45" x14ac:dyDescent="0.3">
      <c r="A74" s="1" t="s">
        <v>106</v>
      </c>
      <c r="B74" s="63"/>
      <c r="C74" s="63"/>
      <c r="D74" s="63"/>
      <c r="E74" s="63"/>
      <c r="G74" s="63"/>
      <c r="H74" s="63"/>
      <c r="I74" s="84">
        <f>(SUM(B62:G62)/I62)</f>
        <v>0.72237295210268182</v>
      </c>
    </row>
    <row r="75" spans="1:45" x14ac:dyDescent="0.3">
      <c r="A75" s="1" t="s">
        <v>107</v>
      </c>
      <c r="B75" s="63"/>
      <c r="C75" s="63"/>
      <c r="D75" s="63"/>
      <c r="E75" s="63"/>
      <c r="G75" s="63"/>
      <c r="H75" s="63"/>
      <c r="I75" s="84">
        <f>(H62/I62)</f>
        <v>0.27762704789731818</v>
      </c>
    </row>
    <row r="76" spans="1:45" x14ac:dyDescent="0.3">
      <c r="A76" s="3" t="s">
        <v>108</v>
      </c>
      <c r="I76" s="3">
        <f>100%-(I74+I75)</f>
        <v>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6"/>
  <sheetViews>
    <sheetView topLeftCell="A58" zoomScaleNormal="100" workbookViewId="0">
      <selection activeCell="A74" sqref="A74:I76"/>
    </sheetView>
  </sheetViews>
  <sheetFormatPr defaultColWidth="8.88671875" defaultRowHeight="14.4" x14ac:dyDescent="0.3"/>
  <cols>
    <col min="1" max="1" width="25.44140625" customWidth="1"/>
    <col min="2" max="2" width="9.88671875" bestFit="1" customWidth="1"/>
    <col min="3" max="4" width="9.33203125" bestFit="1" customWidth="1"/>
    <col min="5" max="5" width="10.109375" customWidth="1"/>
    <col min="7" max="7" width="9.88671875" bestFit="1" customWidth="1"/>
    <col min="8" max="8" width="9.33203125" bestFit="1" customWidth="1"/>
    <col min="9" max="9" width="11.6640625" customWidth="1"/>
    <col min="10" max="10" width="10" bestFit="1" customWidth="1"/>
    <col min="28" max="28" width="10.88671875" bestFit="1" customWidth="1"/>
    <col min="29" max="30" width="9.33203125" bestFit="1" customWidth="1"/>
    <col min="31" max="31" width="10.33203125" customWidth="1"/>
    <col min="33" max="33" width="9.88671875" bestFit="1" customWidth="1"/>
    <col min="34" max="35" width="9.33203125" bestFit="1" customWidth="1"/>
  </cols>
  <sheetData>
    <row r="1" spans="1:8" x14ac:dyDescent="0.3">
      <c r="A1" t="s">
        <v>50</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0</v>
      </c>
      <c r="B29" s="17">
        <f>'Non-Rebalanced Portfolio'!B29</f>
        <v>0</v>
      </c>
      <c r="C29" s="19"/>
      <c r="D29" s="19">
        <f>'Non-Rebalanced Portfolio'!D29</f>
        <v>0</v>
      </c>
      <c r="E29" s="17">
        <f>'Non-Rebalanced Portfolio'!E29</f>
        <v>0</v>
      </c>
      <c r="F29" s="19"/>
      <c r="G29" s="17">
        <f>'Non-Rebalanced Portfolio'!G29</f>
        <v>0</v>
      </c>
      <c r="H29" s="17">
        <f>'Non-Rebalanced Portfolio'!H29</f>
        <v>0</v>
      </c>
    </row>
    <row r="30" spans="1:8" x14ac:dyDescent="0.3">
      <c r="A30" s="17">
        <f>'Non-Rebalanced Portfolio'!A30</f>
        <v>0</v>
      </c>
      <c r="B30" s="17">
        <f>'Non-Rebalanced Portfolio'!B30</f>
        <v>0</v>
      </c>
      <c r="C30" s="19"/>
      <c r="D30" s="19">
        <f>'Non-Rebalanced Portfolio'!D30</f>
        <v>0</v>
      </c>
      <c r="E30" s="17">
        <f>'Non-Rebalanced Portfolio'!E30</f>
        <v>0</v>
      </c>
      <c r="F30" s="19"/>
      <c r="G30" s="17">
        <f>'Non-Rebalanced Portfolio'!G30</f>
        <v>0</v>
      </c>
      <c r="H30" s="17">
        <f>'Non-Rebalanced Portfolio'!H30</f>
        <v>0</v>
      </c>
    </row>
    <row r="31" spans="1:8" x14ac:dyDescent="0.3">
      <c r="A31" s="17">
        <f>'Non-Rebalanced Portfolio'!A31</f>
        <v>0</v>
      </c>
      <c r="B31" s="17">
        <f>'Non-Rebalanced Portfolio'!B31</f>
        <v>0</v>
      </c>
      <c r="C31" s="19"/>
      <c r="D31" s="19">
        <f>'Non-Rebalanced Portfolio'!D31</f>
        <v>0</v>
      </c>
      <c r="E31" s="17">
        <f>'Non-Rebalanced Portfolio'!E31</f>
        <v>0</v>
      </c>
      <c r="F31" s="19"/>
      <c r="G31" s="17">
        <f>'Non-Rebalanced Portfolio'!G31</f>
        <v>0</v>
      </c>
      <c r="H31" s="17">
        <f>'Non-Rebalanced Portfolio'!H31</f>
        <v>0</v>
      </c>
    </row>
    <row r="32" spans="1:8" x14ac:dyDescent="0.3">
      <c r="A32" s="17">
        <f>'Non-Rebalanced Portfolio'!A32</f>
        <v>0</v>
      </c>
      <c r="B32" s="17">
        <f>'Non-Rebalanced Portfolio'!B32</f>
        <v>0</v>
      </c>
      <c r="C32" s="19"/>
      <c r="D32" s="19">
        <f>'Non-Rebalanced Portfolio'!D32</f>
        <v>0</v>
      </c>
      <c r="E32" s="17">
        <f>'Non-Rebalanced Portfolio'!E32</f>
        <v>0</v>
      </c>
      <c r="F32" s="19"/>
      <c r="G32" s="17">
        <f>'Non-Rebalanced Portfolio'!G32</f>
        <v>0</v>
      </c>
      <c r="H32" s="17">
        <f>'Non-Rebalanced Portfolio'!H32</f>
        <v>0</v>
      </c>
    </row>
    <row r="33" spans="1:36" x14ac:dyDescent="0.3">
      <c r="A33" s="17">
        <f>'Non-Rebalanced Portfolio'!A33</f>
        <v>0</v>
      </c>
      <c r="B33" s="17">
        <f>'Non-Rebalanced Portfolio'!B33</f>
        <v>0</v>
      </c>
      <c r="C33" s="19"/>
      <c r="D33" s="19">
        <f>'Non-Rebalanced Portfolio'!D33</f>
        <v>0</v>
      </c>
      <c r="E33" s="17">
        <f>'Non-Rebalanced Portfolio'!E33</f>
        <v>0</v>
      </c>
      <c r="F33" s="19"/>
      <c r="G33" s="17">
        <f>'Non-Rebalanced Portfolio'!G33</f>
        <v>0</v>
      </c>
      <c r="H33" s="17">
        <f>'Non-Rebalanced Portfolio'!H33</f>
        <v>0</v>
      </c>
    </row>
    <row r="35" spans="1:36" x14ac:dyDescent="0.3">
      <c r="A35" s="57"/>
    </row>
    <row r="36" spans="1:36" x14ac:dyDescent="0.3">
      <c r="A36" s="20" t="s">
        <v>121</v>
      </c>
      <c r="O36" s="20" t="s">
        <v>126</v>
      </c>
      <c r="AA36" s="20" t="s">
        <v>4</v>
      </c>
    </row>
    <row r="37" spans="1:36"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5" t="s">
        <v>113</v>
      </c>
      <c r="AB37" s="4" t="str">
        <f t="shared" ref="AB37:AH38" si="2">P37</f>
        <v>LC Stocks</v>
      </c>
      <c r="AC37" s="4" t="str">
        <f t="shared" si="2"/>
        <v>Ext Mkt</v>
      </c>
      <c r="AD37" s="4" t="str">
        <f t="shared" si="2"/>
        <v>Mcap Stk</v>
      </c>
      <c r="AE37" s="4" t="str">
        <f t="shared" si="2"/>
        <v>Small Cap</v>
      </c>
      <c r="AF37" s="4" t="str">
        <f t="shared" si="2"/>
        <v>Intl Val</v>
      </c>
      <c r="AG37" s="4" t="str">
        <f t="shared" si="2"/>
        <v>Tot Int Stk</v>
      </c>
      <c r="AH37" s="4" t="str">
        <f t="shared" si="2"/>
        <v>Bonds</v>
      </c>
      <c r="AI37" s="4"/>
      <c r="AJ37" t="s">
        <v>89</v>
      </c>
    </row>
    <row r="38" spans="1:36"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5" t="s">
        <v>88</v>
      </c>
      <c r="AA38" t="str">
        <f>A38</f>
        <v>Fund</v>
      </c>
      <c r="AB38" s="4" t="str">
        <f t="shared" si="2"/>
        <v>VFINX</v>
      </c>
      <c r="AC38" s="4" t="str">
        <f t="shared" si="2"/>
        <v>VEXMX</v>
      </c>
      <c r="AD38" s="4" t="str">
        <f t="shared" si="2"/>
        <v>VIMSX</v>
      </c>
      <c r="AE38" s="4" t="str">
        <f t="shared" si="2"/>
        <v>NAESX</v>
      </c>
      <c r="AF38" s="4" t="str">
        <f t="shared" si="2"/>
        <v>VTRIX</v>
      </c>
      <c r="AG38" s="4" t="str">
        <f t="shared" si="2"/>
        <v>VGTSX</v>
      </c>
      <c r="AH38" s="4" t="str">
        <f t="shared" si="2"/>
        <v>VBMFX</v>
      </c>
      <c r="AI38" s="4" t="str">
        <f>W38</f>
        <v>Total</v>
      </c>
      <c r="AJ38" t="s">
        <v>88</v>
      </c>
    </row>
    <row r="39" spans="1:36" x14ac:dyDescent="0.3">
      <c r="A39" t="s">
        <v>72</v>
      </c>
      <c r="B39" s="2">
        <f>'Non-Rebalanced Portfolio'!B39</f>
        <v>20000</v>
      </c>
      <c r="C39" s="2">
        <f>'Non-Rebalanced Portfolio'!C39</f>
        <v>30000</v>
      </c>
      <c r="F39" s="2">
        <f>'Non-Rebalanced Portfolio'!F39</f>
        <v>20000</v>
      </c>
      <c r="H39" s="2">
        <f>'Non-Rebalanced Portfolio'!H39</f>
        <v>30000</v>
      </c>
      <c r="I39" s="2">
        <f>SUM(B39:H39)</f>
        <v>100000</v>
      </c>
      <c r="O39" s="21" t="s">
        <v>87</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4"/>
      <c r="AA39" t="str">
        <f>A39</f>
        <v>Stating Balance</v>
      </c>
      <c r="AB39" s="2">
        <f t="shared" ref="AB39:AB50" si="3">B39</f>
        <v>20000</v>
      </c>
      <c r="AC39" s="2">
        <f t="shared" ref="AC39:AC50" si="4">C39</f>
        <v>30000</v>
      </c>
      <c r="AD39" s="2"/>
      <c r="AE39" s="2"/>
      <c r="AF39" s="2">
        <f t="shared" ref="AF39:AF48" si="5">F39</f>
        <v>20000</v>
      </c>
      <c r="AG39" s="2"/>
      <c r="AH39" s="2">
        <f t="shared" ref="AH39:AH53" si="6">H39</f>
        <v>30000</v>
      </c>
      <c r="AI39" s="2">
        <f>SUM(AB39:AH39)</f>
        <v>100000</v>
      </c>
      <c r="AJ39" s="2">
        <f t="shared" ref="AJ39:AJ64" si="7">AI39-I39</f>
        <v>0</v>
      </c>
    </row>
    <row r="40" spans="1:36" x14ac:dyDescent="0.3">
      <c r="A40">
        <f t="shared" ref="A40:A64" si="8">A4</f>
        <v>1988</v>
      </c>
      <c r="B40" s="2">
        <f t="shared" ref="B40" si="9">B39*(1+(B4/100))</f>
        <v>23243.999999999996</v>
      </c>
      <c r="C40" s="2">
        <f t="shared" ref="C40" si="10">C39*(1+(C4/100))</f>
        <v>35924.1</v>
      </c>
      <c r="D40" s="2"/>
      <c r="E40" s="2"/>
      <c r="F40" s="2">
        <f t="shared" ref="F40" si="11">F39*(1+(F4/100))</f>
        <v>23755.600000000002</v>
      </c>
      <c r="G40" s="2"/>
      <c r="H40" s="2">
        <f t="shared" ref="H40" si="12">H39*(1+(H4/100))</f>
        <v>32204.999999999996</v>
      </c>
      <c r="I40" s="2">
        <f>SUM(B40:H40)</f>
        <v>115128.7</v>
      </c>
      <c r="J40" s="2">
        <f>I40-I39</f>
        <v>15128.699999999997</v>
      </c>
      <c r="K40" s="6">
        <f>(J40/I39)</f>
        <v>0.15128699999999998</v>
      </c>
      <c r="L40" s="7">
        <f>K40+1</f>
        <v>1.1512869999999999</v>
      </c>
      <c r="O40">
        <f>A40</f>
        <v>1988</v>
      </c>
      <c r="P40" s="6">
        <f t="shared" ref="P40:U64" si="13">B40/$I40</f>
        <v>0.2018957914056182</v>
      </c>
      <c r="Q40" s="6">
        <f t="shared" si="13"/>
        <v>0.31203427121126182</v>
      </c>
      <c r="R40" s="7"/>
      <c r="S40" s="7"/>
      <c r="T40" s="6">
        <f t="shared" ref="T40:T48" si="14">F40/$I40</f>
        <v>0.20633951395264608</v>
      </c>
      <c r="U40" s="7"/>
      <c r="V40" s="6">
        <f t="shared" ref="V40:V64" si="15">H40/$I40</f>
        <v>0.27973042343047388</v>
      </c>
      <c r="W40" s="6">
        <f>SUM(P40:V40)</f>
        <v>1</v>
      </c>
      <c r="X40" s="7">
        <f>SUM(P40:U40)</f>
        <v>0.72026957656952606</v>
      </c>
      <c r="Y40" s="7">
        <f>W40-(X40+V40)</f>
        <v>0</v>
      </c>
      <c r="Z40" s="24"/>
      <c r="AA40">
        <f t="shared" ref="AA40:AA64" si="16">O40</f>
        <v>1988</v>
      </c>
      <c r="AB40" s="2">
        <f t="shared" si="3"/>
        <v>23243.999999999996</v>
      </c>
      <c r="AC40" s="2">
        <f t="shared" si="4"/>
        <v>35924.1</v>
      </c>
      <c r="AD40" s="2"/>
      <c r="AE40" s="2"/>
      <c r="AF40" s="2">
        <f t="shared" si="5"/>
        <v>23755.600000000002</v>
      </c>
      <c r="AG40" s="2"/>
      <c r="AH40" s="2">
        <f t="shared" si="6"/>
        <v>32204.999999999996</v>
      </c>
      <c r="AI40" s="2">
        <f t="shared" ref="AI40:AI64" si="17">SUM(AB40:AH40)</f>
        <v>115128.7</v>
      </c>
      <c r="AJ40" s="2">
        <f t="shared" si="7"/>
        <v>0</v>
      </c>
    </row>
    <row r="41" spans="1:36" x14ac:dyDescent="0.3">
      <c r="A41">
        <f t="shared" si="8"/>
        <v>1989</v>
      </c>
      <c r="B41" s="2">
        <f t="shared" ref="B41:B50" si="18">AB40*(1+(B5/100))</f>
        <v>30533.318399999996</v>
      </c>
      <c r="C41" s="2">
        <f t="shared" ref="C41:C50" si="19">AC40*(1+(C5/100))</f>
        <v>44580.371136000002</v>
      </c>
      <c r="D41" s="2"/>
      <c r="E41" s="2"/>
      <c r="F41" s="2">
        <f t="shared" ref="F41:F48" si="20">AF40*(1+(F5/100))</f>
        <v>29925.166876000007</v>
      </c>
      <c r="G41" s="2"/>
      <c r="H41" s="2">
        <f t="shared" ref="H41:H64" si="21">AH40*(1+(H5/100))</f>
        <v>36597.761999999995</v>
      </c>
      <c r="I41" s="2">
        <f t="shared" ref="I41:I64" si="22">SUM(B41:H41)</f>
        <v>141636.61841199998</v>
      </c>
      <c r="J41" s="2">
        <f t="shared" ref="J41:J64" si="23">I41-I40</f>
        <v>26507.918411999985</v>
      </c>
      <c r="K41" s="6">
        <f t="shared" ref="K41:K64" si="24">(J41/I40)</f>
        <v>0.23024596310042575</v>
      </c>
      <c r="L41" s="7">
        <f t="shared" ref="L41:L64" si="25">K41+1</f>
        <v>1.2302459631004257</v>
      </c>
      <c r="O41">
        <f t="shared" ref="O41:O64" si="26">A41</f>
        <v>1989</v>
      </c>
      <c r="P41" s="6">
        <f t="shared" si="13"/>
        <v>0.2155750309653898</v>
      </c>
      <c r="Q41" s="6">
        <f t="shared" si="13"/>
        <v>0.314751733244028</v>
      </c>
      <c r="R41" s="7"/>
      <c r="S41" s="7"/>
      <c r="T41" s="6">
        <f t="shared" si="14"/>
        <v>0.21128128595214071</v>
      </c>
      <c r="U41" s="7"/>
      <c r="V41" s="6">
        <f t="shared" si="15"/>
        <v>0.2583919498384416</v>
      </c>
      <c r="W41" s="6">
        <f t="shared" ref="W41:W64" si="27">SUM(P41:V41)</f>
        <v>1</v>
      </c>
      <c r="X41" s="7">
        <f t="shared" ref="X41:X64" si="28">SUM(P41:U41)</f>
        <v>0.74160805016155851</v>
      </c>
      <c r="Y41" s="7">
        <f t="shared" ref="Y41:Y64" si="29">W41-(X41+V41)</f>
        <v>0</v>
      </c>
      <c r="Z41" s="24"/>
      <c r="AA41">
        <f t="shared" si="16"/>
        <v>1989</v>
      </c>
      <c r="AB41" s="2">
        <f t="shared" si="3"/>
        <v>30533.318399999996</v>
      </c>
      <c r="AC41" s="2">
        <f t="shared" si="4"/>
        <v>44580.371136000002</v>
      </c>
      <c r="AD41" s="2"/>
      <c r="AE41" s="2"/>
      <c r="AF41" s="2">
        <f t="shared" si="5"/>
        <v>29925.166876000007</v>
      </c>
      <c r="AG41" s="2"/>
      <c r="AH41" s="2">
        <f t="shared" si="6"/>
        <v>36597.761999999995</v>
      </c>
      <c r="AI41" s="2">
        <f t="shared" si="17"/>
        <v>141636.61841199998</v>
      </c>
      <c r="AJ41" s="2">
        <f t="shared" si="7"/>
        <v>0</v>
      </c>
    </row>
    <row r="42" spans="1:36" x14ac:dyDescent="0.3">
      <c r="A42">
        <f t="shared" si="8"/>
        <v>1990</v>
      </c>
      <c r="B42" s="2">
        <f t="shared" si="18"/>
        <v>29519.612229119997</v>
      </c>
      <c r="C42" s="2">
        <f t="shared" si="19"/>
        <v>38319.0580099488</v>
      </c>
      <c r="D42" s="2"/>
      <c r="E42" s="2"/>
      <c r="F42" s="2">
        <f t="shared" si="20"/>
        <v>26256.341417002404</v>
      </c>
      <c r="G42" s="2"/>
      <c r="H42" s="2">
        <f t="shared" si="21"/>
        <v>39763.468412999995</v>
      </c>
      <c r="I42" s="2">
        <f t="shared" si="22"/>
        <v>133858.4800690712</v>
      </c>
      <c r="J42" s="2">
        <f t="shared" si="23"/>
        <v>-7778.1383429287816</v>
      </c>
      <c r="K42" s="6">
        <f t="shared" si="24"/>
        <v>-5.4916153958881789E-2</v>
      </c>
      <c r="L42" s="7">
        <f t="shared" si="25"/>
        <v>0.94508384604111817</v>
      </c>
      <c r="O42">
        <f t="shared" si="26"/>
        <v>1990</v>
      </c>
      <c r="P42" s="6">
        <f t="shared" si="13"/>
        <v>0.22052851798322995</v>
      </c>
      <c r="Q42" s="6">
        <f t="shared" si="13"/>
        <v>0.28626544982563751</v>
      </c>
      <c r="R42" s="7"/>
      <c r="S42" s="7"/>
      <c r="T42" s="6">
        <f t="shared" si="14"/>
        <v>0.19615000411967989</v>
      </c>
      <c r="U42" s="7"/>
      <c r="V42" s="6">
        <f t="shared" si="15"/>
        <v>0.29705602807145259</v>
      </c>
      <c r="W42" s="6">
        <f t="shared" si="27"/>
        <v>0.99999999999999989</v>
      </c>
      <c r="X42" s="7">
        <f t="shared" si="28"/>
        <v>0.7029439719285473</v>
      </c>
      <c r="Y42" s="7">
        <f t="shared" si="29"/>
        <v>0</v>
      </c>
      <c r="Z42" s="24"/>
      <c r="AA42">
        <f t="shared" si="16"/>
        <v>1990</v>
      </c>
      <c r="AB42" s="2">
        <f t="shared" si="3"/>
        <v>29519.612229119997</v>
      </c>
      <c r="AC42" s="2">
        <f t="shared" si="4"/>
        <v>38319.0580099488</v>
      </c>
      <c r="AD42" s="2"/>
      <c r="AE42" s="2"/>
      <c r="AF42" s="2">
        <f t="shared" si="5"/>
        <v>26256.341417002404</v>
      </c>
      <c r="AG42" s="2"/>
      <c r="AH42" s="2">
        <f t="shared" si="6"/>
        <v>39763.468412999995</v>
      </c>
      <c r="AI42" s="2">
        <f t="shared" si="17"/>
        <v>133858.4800690712</v>
      </c>
      <c r="AJ42" s="2">
        <f t="shared" si="7"/>
        <v>0</v>
      </c>
    </row>
    <row r="43" spans="1:36" x14ac:dyDescent="0.3">
      <c r="A43">
        <f t="shared" si="8"/>
        <v>1991</v>
      </c>
      <c r="B43" s="2">
        <f t="shared" si="18"/>
        <v>38440.43904476006</v>
      </c>
      <c r="C43" s="2">
        <f t="shared" si="19"/>
        <v>54355.583787112373</v>
      </c>
      <c r="D43" s="2"/>
      <c r="E43" s="2"/>
      <c r="F43" s="2">
        <f t="shared" si="20"/>
        <v>28870.422768479166</v>
      </c>
      <c r="G43" s="2"/>
      <c r="H43" s="2">
        <f t="shared" si="21"/>
        <v>45827.397345982499</v>
      </c>
      <c r="I43" s="2">
        <f t="shared" si="22"/>
        <v>167493.8429463341</v>
      </c>
      <c r="J43" s="2">
        <f t="shared" si="23"/>
        <v>33635.362877262902</v>
      </c>
      <c r="K43" s="6">
        <f t="shared" si="24"/>
        <v>0.25127554757761328</v>
      </c>
      <c r="L43" s="7">
        <f t="shared" si="25"/>
        <v>1.2512755475776132</v>
      </c>
      <c r="O43">
        <f t="shared" si="26"/>
        <v>1991</v>
      </c>
      <c r="P43" s="6">
        <f t="shared" si="13"/>
        <v>0.22950359469080053</v>
      </c>
      <c r="Q43" s="6">
        <f t="shared" si="13"/>
        <v>0.32452287696645771</v>
      </c>
      <c r="R43" s="7"/>
      <c r="S43" s="7"/>
      <c r="T43" s="6">
        <f t="shared" si="14"/>
        <v>0.1723670689061054</v>
      </c>
      <c r="U43" s="7"/>
      <c r="V43" s="6">
        <f t="shared" si="15"/>
        <v>0.27360645943663636</v>
      </c>
      <c r="W43" s="6">
        <f t="shared" si="27"/>
        <v>1</v>
      </c>
      <c r="X43" s="7">
        <f t="shared" si="28"/>
        <v>0.72639354056336369</v>
      </c>
      <c r="Y43" s="7">
        <f t="shared" si="29"/>
        <v>0</v>
      </c>
      <c r="Z43" s="24"/>
      <c r="AA43">
        <f t="shared" si="16"/>
        <v>1991</v>
      </c>
      <c r="AB43" s="2">
        <f t="shared" si="3"/>
        <v>38440.43904476006</v>
      </c>
      <c r="AC43" s="2">
        <f t="shared" si="4"/>
        <v>54355.583787112373</v>
      </c>
      <c r="AD43" s="2"/>
      <c r="AE43" s="2"/>
      <c r="AF43" s="2">
        <f t="shared" si="5"/>
        <v>28870.422768479166</v>
      </c>
      <c r="AG43" s="2"/>
      <c r="AH43" s="2">
        <f t="shared" si="6"/>
        <v>45827.397345982499</v>
      </c>
      <c r="AI43" s="2">
        <f t="shared" si="17"/>
        <v>167493.8429463341</v>
      </c>
      <c r="AJ43" s="2">
        <f t="shared" si="7"/>
        <v>0</v>
      </c>
    </row>
    <row r="44" spans="1:36" x14ac:dyDescent="0.3">
      <c r="A44">
        <f t="shared" si="8"/>
        <v>1992</v>
      </c>
      <c r="B44" s="2">
        <f t="shared" si="18"/>
        <v>41292.719621881261</v>
      </c>
      <c r="C44" s="2">
        <f t="shared" si="19"/>
        <v>61131.550862013799</v>
      </c>
      <c r="D44" s="2"/>
      <c r="E44" s="2"/>
      <c r="F44" s="2">
        <f t="shared" si="20"/>
        <v>26352.633198840096</v>
      </c>
      <c r="G44" s="2"/>
      <c r="H44" s="2">
        <f t="shared" si="21"/>
        <v>49099.473516485647</v>
      </c>
      <c r="I44" s="2">
        <f t="shared" si="22"/>
        <v>177876.37719922079</v>
      </c>
      <c r="J44" s="2">
        <f t="shared" si="23"/>
        <v>10382.53425288669</v>
      </c>
      <c r="K44" s="6">
        <f t="shared" si="24"/>
        <v>6.1987557693170298E-2</v>
      </c>
      <c r="L44" s="7">
        <f t="shared" si="25"/>
        <v>1.0619875576931703</v>
      </c>
      <c r="O44">
        <f t="shared" si="26"/>
        <v>1992</v>
      </c>
      <c r="P44" s="6">
        <f t="shared" si="13"/>
        <v>0.23214279643009364</v>
      </c>
      <c r="Q44" s="6">
        <f t="shared" si="13"/>
        <v>0.343674364322963</v>
      </c>
      <c r="R44" s="7"/>
      <c r="S44" s="7"/>
      <c r="T44" s="6">
        <f t="shared" si="14"/>
        <v>0.14815139375885342</v>
      </c>
      <c r="U44" s="7"/>
      <c r="V44" s="6">
        <f t="shared" si="15"/>
        <v>0.27603144548809</v>
      </c>
      <c r="W44" s="6">
        <f t="shared" si="27"/>
        <v>1</v>
      </c>
      <c r="X44" s="7">
        <f t="shared" si="28"/>
        <v>0.72396855451191011</v>
      </c>
      <c r="Y44" s="7">
        <f t="shared" si="29"/>
        <v>0</v>
      </c>
      <c r="Z44" s="24"/>
      <c r="AA44">
        <f t="shared" si="16"/>
        <v>1992</v>
      </c>
      <c r="AB44" s="2">
        <f t="shared" si="3"/>
        <v>41292.719621881261</v>
      </c>
      <c r="AC44" s="2">
        <f t="shared" si="4"/>
        <v>61131.550862013799</v>
      </c>
      <c r="AD44" s="2"/>
      <c r="AE44" s="2"/>
      <c r="AF44" s="2">
        <f t="shared" si="5"/>
        <v>26352.633198840096</v>
      </c>
      <c r="AG44" s="2"/>
      <c r="AH44" s="2">
        <f t="shared" si="6"/>
        <v>49099.473516485647</v>
      </c>
      <c r="AI44" s="2">
        <f t="shared" si="17"/>
        <v>177876.37719922079</v>
      </c>
      <c r="AJ44" s="2">
        <f t="shared" si="7"/>
        <v>0</v>
      </c>
    </row>
    <row r="45" spans="1:36" x14ac:dyDescent="0.3">
      <c r="A45">
        <f t="shared" si="8"/>
        <v>1993</v>
      </c>
      <c r="B45" s="2">
        <f t="shared" si="18"/>
        <v>45376.569592485313</v>
      </c>
      <c r="C45" s="2">
        <f t="shared" si="19"/>
        <v>69989.512581919596</v>
      </c>
      <c r="D45" s="2"/>
      <c r="E45" s="2"/>
      <c r="F45" s="2">
        <f t="shared" si="20"/>
        <v>34388.605166494395</v>
      </c>
      <c r="G45" s="2"/>
      <c r="H45" s="2">
        <f t="shared" si="21"/>
        <v>53852.302552881454</v>
      </c>
      <c r="I45" s="2">
        <f t="shared" si="22"/>
        <v>203606.98989378076</v>
      </c>
      <c r="J45" s="2">
        <f t="shared" si="23"/>
        <v>25730.612694559968</v>
      </c>
      <c r="K45" s="6">
        <f t="shared" si="24"/>
        <v>0.1446544678934055</v>
      </c>
      <c r="L45" s="7">
        <f t="shared" si="25"/>
        <v>1.1446544678934054</v>
      </c>
      <c r="O45">
        <f t="shared" si="26"/>
        <v>1993</v>
      </c>
      <c r="P45" s="6">
        <f t="shared" si="13"/>
        <v>0.22286351571799037</v>
      </c>
      <c r="Q45" s="6">
        <f t="shared" si="13"/>
        <v>0.34374808359198405</v>
      </c>
      <c r="R45" s="7"/>
      <c r="S45" s="7"/>
      <c r="T45" s="6">
        <f t="shared" si="14"/>
        <v>0.16889697737997356</v>
      </c>
      <c r="U45" s="7"/>
      <c r="V45" s="6">
        <f t="shared" si="15"/>
        <v>0.26449142331005204</v>
      </c>
      <c r="W45" s="6">
        <f t="shared" si="27"/>
        <v>1</v>
      </c>
      <c r="X45" s="7">
        <f t="shared" si="28"/>
        <v>0.73550857668994796</v>
      </c>
      <c r="Y45" s="7">
        <f t="shared" si="29"/>
        <v>0</v>
      </c>
      <c r="Z45" s="24"/>
      <c r="AA45">
        <f t="shared" si="16"/>
        <v>1993</v>
      </c>
      <c r="AB45" s="2">
        <f t="shared" si="3"/>
        <v>45376.569592485313</v>
      </c>
      <c r="AC45" s="2">
        <f t="shared" si="4"/>
        <v>69989.512581919596</v>
      </c>
      <c r="AD45" s="2"/>
      <c r="AE45" s="2"/>
      <c r="AF45" s="2">
        <f t="shared" si="5"/>
        <v>34388.605166494395</v>
      </c>
      <c r="AG45" s="2"/>
      <c r="AH45" s="2">
        <f t="shared" si="6"/>
        <v>53852.302552881454</v>
      </c>
      <c r="AI45" s="2">
        <f t="shared" si="17"/>
        <v>203606.98989378076</v>
      </c>
      <c r="AJ45" s="2">
        <f t="shared" si="7"/>
        <v>0</v>
      </c>
    </row>
    <row r="46" spans="1:36" x14ac:dyDescent="0.3">
      <c r="A46">
        <f t="shared" si="8"/>
        <v>1994</v>
      </c>
      <c r="B46" s="2">
        <f t="shared" si="18"/>
        <v>45912.013113676643</v>
      </c>
      <c r="C46" s="2">
        <f t="shared" si="19"/>
        <v>68754.897579974539</v>
      </c>
      <c r="D46" s="2"/>
      <c r="E46" s="2"/>
      <c r="F46" s="2">
        <f t="shared" si="20"/>
        <v>36195.72636799368</v>
      </c>
      <c r="G46" s="2"/>
      <c r="H46" s="2">
        <f t="shared" si="21"/>
        <v>52419.83130497481</v>
      </c>
      <c r="I46" s="2">
        <f t="shared" si="22"/>
        <v>203282.46836661967</v>
      </c>
      <c r="J46" s="2">
        <f t="shared" si="23"/>
        <v>-324.52152716109413</v>
      </c>
      <c r="K46" s="6">
        <f t="shared" si="24"/>
        <v>-1.5938624078200507E-3</v>
      </c>
      <c r="L46" s="7">
        <f t="shared" si="25"/>
        <v>0.99840613759218</v>
      </c>
      <c r="O46">
        <f t="shared" si="26"/>
        <v>1994</v>
      </c>
      <c r="P46" s="6">
        <f t="shared" si="13"/>
        <v>0.22585328426293205</v>
      </c>
      <c r="Q46" s="6">
        <f t="shared" si="13"/>
        <v>0.33822344903828683</v>
      </c>
      <c r="R46" s="7"/>
      <c r="S46" s="7"/>
      <c r="T46" s="6">
        <f t="shared" si="14"/>
        <v>0.17805631080155293</v>
      </c>
      <c r="U46" s="7"/>
      <c r="V46" s="6">
        <f t="shared" si="15"/>
        <v>0.25786695589722824</v>
      </c>
      <c r="W46" s="6">
        <f t="shared" si="27"/>
        <v>1</v>
      </c>
      <c r="X46" s="7">
        <f t="shared" si="28"/>
        <v>0.74213304410277181</v>
      </c>
      <c r="Y46" s="7">
        <f t="shared" si="29"/>
        <v>0</v>
      </c>
      <c r="Z46" s="24"/>
      <c r="AA46">
        <f t="shared" si="16"/>
        <v>1994</v>
      </c>
      <c r="AB46" s="2">
        <f t="shared" si="3"/>
        <v>45912.013113676643</v>
      </c>
      <c r="AC46" s="2">
        <f t="shared" si="4"/>
        <v>68754.897579974539</v>
      </c>
      <c r="AD46" s="2"/>
      <c r="AE46" s="2"/>
      <c r="AF46" s="2">
        <f t="shared" si="5"/>
        <v>36195.72636799368</v>
      </c>
      <c r="AG46" s="2"/>
      <c r="AH46" s="2">
        <f t="shared" si="6"/>
        <v>52419.83130497481</v>
      </c>
      <c r="AI46" s="2">
        <f t="shared" si="17"/>
        <v>203282.46836661967</v>
      </c>
      <c r="AJ46" s="2">
        <f t="shared" si="7"/>
        <v>0</v>
      </c>
    </row>
    <row r="47" spans="1:36" x14ac:dyDescent="0.3">
      <c r="A47">
        <f t="shared" si="8"/>
        <v>1995</v>
      </c>
      <c r="B47" s="2">
        <f t="shared" si="18"/>
        <v>63106.062024748549</v>
      </c>
      <c r="C47" s="2">
        <f t="shared" si="19"/>
        <v>91991.990315078525</v>
      </c>
      <c r="D47" s="2"/>
      <c r="E47" s="2"/>
      <c r="F47" s="2">
        <f t="shared" si="20"/>
        <v>39687.166133450351</v>
      </c>
      <c r="G47" s="2"/>
      <c r="H47" s="2">
        <f t="shared" si="21"/>
        <v>61949.75663621923</v>
      </c>
      <c r="I47" s="2">
        <f t="shared" si="22"/>
        <v>256734.97510949662</v>
      </c>
      <c r="J47" s="2">
        <f t="shared" si="23"/>
        <v>53452.506742876954</v>
      </c>
      <c r="K47" s="6">
        <f t="shared" si="24"/>
        <v>0.26294695834997156</v>
      </c>
      <c r="L47" s="7">
        <f t="shared" si="25"/>
        <v>1.2629469583499715</v>
      </c>
      <c r="O47">
        <f t="shared" si="26"/>
        <v>1995</v>
      </c>
      <c r="P47" s="6">
        <f t="shared" si="13"/>
        <v>0.24580235707205075</v>
      </c>
      <c r="Q47" s="6">
        <f t="shared" si="13"/>
        <v>0.35831499107530729</v>
      </c>
      <c r="R47" s="7"/>
      <c r="S47" s="7"/>
      <c r="T47" s="6">
        <f t="shared" si="14"/>
        <v>0.15458418205982222</v>
      </c>
      <c r="U47" s="7"/>
      <c r="V47" s="6">
        <f t="shared" si="15"/>
        <v>0.24129846979281985</v>
      </c>
      <c r="W47" s="6">
        <f t="shared" si="27"/>
        <v>1</v>
      </c>
      <c r="X47" s="7">
        <f t="shared" si="28"/>
        <v>0.75870153020718023</v>
      </c>
      <c r="Y47" s="7">
        <f t="shared" si="29"/>
        <v>0</v>
      </c>
      <c r="Z47" s="24"/>
      <c r="AA47">
        <f t="shared" si="16"/>
        <v>1995</v>
      </c>
      <c r="AB47" s="2">
        <f t="shared" si="3"/>
        <v>63106.062024748549</v>
      </c>
      <c r="AC47" s="2">
        <f t="shared" si="4"/>
        <v>91991.990315078525</v>
      </c>
      <c r="AD47" s="2"/>
      <c r="AE47" s="2"/>
      <c r="AF47" s="2">
        <f t="shared" si="5"/>
        <v>39687.166133450351</v>
      </c>
      <c r="AG47" s="2"/>
      <c r="AH47" s="2">
        <f t="shared" si="6"/>
        <v>61949.75663621923</v>
      </c>
      <c r="AI47" s="2">
        <f t="shared" si="17"/>
        <v>256734.97510949662</v>
      </c>
      <c r="AJ47" s="2">
        <f t="shared" si="7"/>
        <v>0</v>
      </c>
    </row>
    <row r="48" spans="1:36" x14ac:dyDescent="0.3">
      <c r="A48">
        <f t="shared" si="8"/>
        <v>1996</v>
      </c>
      <c r="B48" s="2">
        <f t="shared" si="18"/>
        <v>77544.729016011028</v>
      </c>
      <c r="C48" s="2">
        <f t="shared" si="19"/>
        <v>108225.81684598043</v>
      </c>
      <c r="D48" s="2"/>
      <c r="E48" s="2"/>
      <c r="F48" s="2">
        <f t="shared" si="20"/>
        <v>43742.797640627643</v>
      </c>
      <c r="G48" s="2"/>
      <c r="H48" s="2">
        <f t="shared" si="21"/>
        <v>64167.557923795881</v>
      </c>
      <c r="I48" s="2">
        <f t="shared" si="22"/>
        <v>293680.90142641502</v>
      </c>
      <c r="J48" s="2">
        <f t="shared" si="23"/>
        <v>36945.926316918398</v>
      </c>
      <c r="K48" s="6">
        <f t="shared" si="24"/>
        <v>0.14390686855642121</v>
      </c>
      <c r="L48" s="7">
        <f t="shared" si="25"/>
        <v>1.1439068685564213</v>
      </c>
      <c r="O48">
        <f t="shared" si="26"/>
        <v>1996</v>
      </c>
      <c r="P48" s="6">
        <f t="shared" si="13"/>
        <v>0.26404416711939543</v>
      </c>
      <c r="Q48" s="6">
        <f t="shared" si="13"/>
        <v>0.36851499815045891</v>
      </c>
      <c r="R48" s="7"/>
      <c r="S48" s="7"/>
      <c r="T48" s="6">
        <f t="shared" si="14"/>
        <v>0.14894668815087345</v>
      </c>
      <c r="U48" s="6"/>
      <c r="V48" s="6">
        <f t="shared" si="15"/>
        <v>0.2184941465792721</v>
      </c>
      <c r="W48" s="6">
        <f t="shared" si="27"/>
        <v>0.99999999999999989</v>
      </c>
      <c r="X48" s="7">
        <f t="shared" si="28"/>
        <v>0.78150585342072776</v>
      </c>
      <c r="Y48" s="7">
        <f t="shared" si="29"/>
        <v>0</v>
      </c>
      <c r="Z48" s="24"/>
      <c r="AA48">
        <f t="shared" si="16"/>
        <v>1996</v>
      </c>
      <c r="AB48" s="2">
        <f t="shared" si="3"/>
        <v>77544.729016011028</v>
      </c>
      <c r="AC48" s="2">
        <f t="shared" si="4"/>
        <v>108225.81684598043</v>
      </c>
      <c r="AD48" s="2"/>
      <c r="AE48" s="2"/>
      <c r="AF48" s="2">
        <f t="shared" si="5"/>
        <v>43742.797640627643</v>
      </c>
      <c r="AG48" s="2"/>
      <c r="AH48" s="2">
        <f t="shared" si="6"/>
        <v>64167.557923795881</v>
      </c>
      <c r="AI48" s="2">
        <f t="shared" si="17"/>
        <v>293680.90142641502</v>
      </c>
      <c r="AJ48" s="2">
        <f t="shared" si="7"/>
        <v>0</v>
      </c>
    </row>
    <row r="49" spans="1:36" x14ac:dyDescent="0.3">
      <c r="A49">
        <f t="shared" si="8"/>
        <v>1997</v>
      </c>
      <c r="B49" s="2">
        <f t="shared" si="18"/>
        <v>103281.82457642509</v>
      </c>
      <c r="C49" s="2">
        <f t="shared" si="19"/>
        <v>137108.04058766723</v>
      </c>
      <c r="D49" s="2"/>
      <c r="E49" s="2"/>
      <c r="F49" s="2"/>
      <c r="G49" s="2">
        <f>AF47*(1+(G13/100))</f>
        <v>39379.59059591611</v>
      </c>
      <c r="H49" s="2">
        <f t="shared" si="21"/>
        <v>70224.975391802218</v>
      </c>
      <c r="I49" s="2">
        <f t="shared" si="22"/>
        <v>349994.43115181063</v>
      </c>
      <c r="J49" s="2">
        <f t="shared" si="23"/>
        <v>56313.529725395609</v>
      </c>
      <c r="K49" s="6">
        <f t="shared" si="24"/>
        <v>0.19175073847798571</v>
      </c>
      <c r="L49" s="7">
        <f t="shared" si="25"/>
        <v>1.1917507384779857</v>
      </c>
      <c r="O49">
        <f t="shared" si="26"/>
        <v>1997</v>
      </c>
      <c r="P49" s="6">
        <f t="shared" si="13"/>
        <v>0.29509562262613953</v>
      </c>
      <c r="Q49" s="6">
        <f t="shared" si="13"/>
        <v>0.39174349185057861</v>
      </c>
      <c r="R49" s="7"/>
      <c r="S49" s="7"/>
      <c r="T49" s="6"/>
      <c r="U49" s="6">
        <f t="shared" si="13"/>
        <v>0.11251490621242242</v>
      </c>
      <c r="V49" s="6">
        <f t="shared" si="15"/>
        <v>0.20064597931085945</v>
      </c>
      <c r="W49" s="6">
        <f t="shared" si="27"/>
        <v>1</v>
      </c>
      <c r="X49" s="7">
        <f t="shared" si="28"/>
        <v>0.79935402068914052</v>
      </c>
      <c r="Y49" s="7">
        <f t="shared" si="29"/>
        <v>0</v>
      </c>
      <c r="Z49" s="24"/>
      <c r="AA49">
        <f t="shared" si="16"/>
        <v>1997</v>
      </c>
      <c r="AB49" s="2">
        <f t="shared" si="3"/>
        <v>103281.82457642509</v>
      </c>
      <c r="AC49" s="2">
        <f t="shared" si="4"/>
        <v>137108.04058766723</v>
      </c>
      <c r="AD49" s="2"/>
      <c r="AE49" s="2"/>
      <c r="AF49" s="2"/>
      <c r="AG49" s="2">
        <f>G49</f>
        <v>39379.59059591611</v>
      </c>
      <c r="AH49" s="2">
        <f t="shared" si="6"/>
        <v>70224.975391802218</v>
      </c>
      <c r="AI49" s="2">
        <f t="shared" si="17"/>
        <v>349994.43115181063</v>
      </c>
      <c r="AJ49" s="2">
        <f t="shared" si="7"/>
        <v>0</v>
      </c>
    </row>
    <row r="50" spans="1:36" x14ac:dyDescent="0.3">
      <c r="A50">
        <f t="shared" si="8"/>
        <v>1998</v>
      </c>
      <c r="B50" s="2">
        <f t="shared" si="18"/>
        <v>132882.39550002851</v>
      </c>
      <c r="C50" s="2">
        <f t="shared" si="19"/>
        <v>148560.67521795508</v>
      </c>
      <c r="D50" s="2"/>
      <c r="E50" s="2"/>
      <c r="F50" s="2"/>
      <c r="G50" s="2">
        <f t="shared" ref="G50:G64" si="30">AG49*(1+(G14/100))</f>
        <v>45523.988116596898</v>
      </c>
      <c r="H50" s="2">
        <f t="shared" si="21"/>
        <v>76250.278280418861</v>
      </c>
      <c r="I50" s="2">
        <f t="shared" si="22"/>
        <v>403217.3371149993</v>
      </c>
      <c r="J50" s="2">
        <f t="shared" si="23"/>
        <v>53222.905963188678</v>
      </c>
      <c r="K50" s="6">
        <f t="shared" si="24"/>
        <v>0.15206786516012638</v>
      </c>
      <c r="L50" s="7">
        <f t="shared" si="25"/>
        <v>1.1520678651601264</v>
      </c>
      <c r="O50">
        <f t="shared" si="26"/>
        <v>1998</v>
      </c>
      <c r="P50" s="6">
        <f t="shared" si="13"/>
        <v>0.32955526280391528</v>
      </c>
      <c r="Q50" s="6">
        <f t="shared" si="13"/>
        <v>0.36843821320010589</v>
      </c>
      <c r="R50" s="7"/>
      <c r="S50" s="7"/>
      <c r="T50" s="7"/>
      <c r="U50" s="6">
        <f t="shared" si="13"/>
        <v>0.11290186191476499</v>
      </c>
      <c r="V50" s="6">
        <f t="shared" si="15"/>
        <v>0.18910466208121393</v>
      </c>
      <c r="W50" s="6">
        <f t="shared" si="27"/>
        <v>1.0000000000000002</v>
      </c>
      <c r="X50" s="7">
        <f t="shared" si="28"/>
        <v>0.81089533791878621</v>
      </c>
      <c r="Y50" s="7">
        <f t="shared" si="29"/>
        <v>0</v>
      </c>
      <c r="Z50" s="24"/>
      <c r="AA50">
        <f t="shared" si="16"/>
        <v>1998</v>
      </c>
      <c r="AB50" s="2">
        <f t="shared" si="3"/>
        <v>132882.39550002851</v>
      </c>
      <c r="AC50" s="2">
        <f t="shared" si="4"/>
        <v>148560.67521795508</v>
      </c>
      <c r="AD50" s="2"/>
      <c r="AE50" s="2"/>
      <c r="AF50" s="2"/>
      <c r="AG50" s="2">
        <f>G50</f>
        <v>45523.988116596898</v>
      </c>
      <c r="AH50" s="2">
        <f t="shared" si="6"/>
        <v>76250.278280418861</v>
      </c>
      <c r="AI50" s="2">
        <f t="shared" si="17"/>
        <v>403217.3371149993</v>
      </c>
      <c r="AJ50" s="2">
        <f t="shared" si="7"/>
        <v>0</v>
      </c>
    </row>
    <row r="51" spans="1:36" x14ac:dyDescent="0.3">
      <c r="A51">
        <f t="shared" si="8"/>
        <v>1999</v>
      </c>
      <c r="B51" s="2">
        <f t="shared" ref="B51:B64" si="31">AB50*(1+(B15/100))</f>
        <v>160880.71623188452</v>
      </c>
      <c r="C51" s="2"/>
      <c r="D51" s="2">
        <f>($AC49*0.67)*(1+(D15/100))</f>
        <v>105934.78628794564</v>
      </c>
      <c r="E51" s="2">
        <f>($AC49*0.33)*(1+(E15/100))</f>
        <v>55712.330393548058</v>
      </c>
      <c r="F51" s="2"/>
      <c r="G51" s="2">
        <f t="shared" si="30"/>
        <v>59144.310121201524</v>
      </c>
      <c r="H51" s="2">
        <f t="shared" si="21"/>
        <v>75670.776165487667</v>
      </c>
      <c r="I51" s="2">
        <f t="shared" si="22"/>
        <v>457342.91920006735</v>
      </c>
      <c r="J51" s="2">
        <f t="shared" si="23"/>
        <v>54125.582085068047</v>
      </c>
      <c r="K51" s="6">
        <f t="shared" si="24"/>
        <v>0.1342342630213621</v>
      </c>
      <c r="L51" s="7">
        <f t="shared" si="25"/>
        <v>1.1342342630213622</v>
      </c>
      <c r="O51">
        <f t="shared" si="26"/>
        <v>1999</v>
      </c>
      <c r="P51" s="6">
        <f t="shared" si="13"/>
        <v>0.35177261848347607</v>
      </c>
      <c r="Q51" s="7"/>
      <c r="R51" s="6">
        <f t="shared" si="13"/>
        <v>0.23163097500937549</v>
      </c>
      <c r="S51" s="6">
        <f t="shared" si="13"/>
        <v>0.12181741108180659</v>
      </c>
      <c r="T51" s="7"/>
      <c r="U51" s="6">
        <f t="shared" si="13"/>
        <v>0.12932158264229843</v>
      </c>
      <c r="V51" s="6">
        <f t="shared" si="15"/>
        <v>0.16545741278304352</v>
      </c>
      <c r="W51" s="6">
        <f t="shared" si="27"/>
        <v>1</v>
      </c>
      <c r="X51" s="7">
        <f t="shared" si="28"/>
        <v>0.83454258721695651</v>
      </c>
      <c r="Y51" s="7">
        <f t="shared" si="29"/>
        <v>0</v>
      </c>
      <c r="Z51" s="24"/>
      <c r="AA51">
        <f t="shared" si="16"/>
        <v>1999</v>
      </c>
      <c r="AB51" s="2">
        <f>B51</f>
        <v>160880.71623188452</v>
      </c>
      <c r="AC51" s="2"/>
      <c r="AD51" s="2">
        <f t="shared" ref="AD51:AE53" si="32">D51</f>
        <v>105934.78628794564</v>
      </c>
      <c r="AE51" s="2">
        <f t="shared" si="32"/>
        <v>55712.330393548058</v>
      </c>
      <c r="AF51" s="2"/>
      <c r="AG51" s="2">
        <f>G51</f>
        <v>59144.310121201524</v>
      </c>
      <c r="AH51" s="2">
        <f t="shared" si="6"/>
        <v>75670.776165487667</v>
      </c>
      <c r="AI51" s="2">
        <f t="shared" si="17"/>
        <v>457342.91920006735</v>
      </c>
      <c r="AJ51" s="2">
        <f t="shared" si="7"/>
        <v>0</v>
      </c>
    </row>
    <row r="52" spans="1:36" x14ac:dyDescent="0.3">
      <c r="A52">
        <f t="shared" si="8"/>
        <v>2000</v>
      </c>
      <c r="B52" s="2">
        <f t="shared" si="31"/>
        <v>146304.92334127577</v>
      </c>
      <c r="C52" s="2"/>
      <c r="D52" s="2">
        <f t="shared" ref="D52:D64" si="33">AD51*(1+(D16/100))</f>
        <v>125106.86391033803</v>
      </c>
      <c r="E52" s="2">
        <f t="shared" ref="E52:E64" si="34">AE51*(1+(E16/100))</f>
        <v>54227.596788560004</v>
      </c>
      <c r="F52" s="2"/>
      <c r="G52" s="2">
        <f t="shared" si="30"/>
        <v>49909.517538877124</v>
      </c>
      <c r="H52" s="2">
        <f t="shared" si="21"/>
        <v>84289.67757073672</v>
      </c>
      <c r="I52" s="2">
        <f t="shared" si="22"/>
        <v>459838.57914978766</v>
      </c>
      <c r="J52" s="2">
        <f t="shared" si="23"/>
        <v>2495.6599497203133</v>
      </c>
      <c r="K52" s="6">
        <f t="shared" si="24"/>
        <v>5.4568680194840239E-3</v>
      </c>
      <c r="L52" s="7">
        <f t="shared" si="25"/>
        <v>1.005456868019484</v>
      </c>
      <c r="O52">
        <f t="shared" si="26"/>
        <v>2000</v>
      </c>
      <c r="P52" s="6">
        <f t="shared" si="13"/>
        <v>0.31816583030459145</v>
      </c>
      <c r="Q52" s="7"/>
      <c r="R52" s="6">
        <f t="shared" si="13"/>
        <v>0.27206691561558988</v>
      </c>
      <c r="S52" s="6">
        <f t="shared" si="13"/>
        <v>0.11792746247786209</v>
      </c>
      <c r="T52" s="7"/>
      <c r="U52" s="6">
        <f t="shared" si="13"/>
        <v>0.10853703843456687</v>
      </c>
      <c r="V52" s="6">
        <f t="shared" si="15"/>
        <v>0.1833027531673897</v>
      </c>
      <c r="W52" s="6">
        <f t="shared" si="27"/>
        <v>1</v>
      </c>
      <c r="X52" s="7">
        <f t="shared" si="28"/>
        <v>0.81669724683261025</v>
      </c>
      <c r="Y52" s="7">
        <f t="shared" si="29"/>
        <v>0</v>
      </c>
      <c r="Z52" s="24"/>
      <c r="AA52">
        <f t="shared" si="16"/>
        <v>2000</v>
      </c>
      <c r="AB52" s="2">
        <f>B52</f>
        <v>146304.92334127577</v>
      </c>
      <c r="AC52" s="2"/>
      <c r="AD52" s="2">
        <f t="shared" si="32"/>
        <v>125106.86391033803</v>
      </c>
      <c r="AE52" s="2">
        <f t="shared" si="32"/>
        <v>54227.596788560004</v>
      </c>
      <c r="AF52" s="2"/>
      <c r="AG52" s="2">
        <f>G52</f>
        <v>49909.517538877124</v>
      </c>
      <c r="AH52" s="2">
        <f t="shared" si="6"/>
        <v>84289.67757073672</v>
      </c>
      <c r="AI52" s="2">
        <f t="shared" si="17"/>
        <v>459838.57914978766</v>
      </c>
      <c r="AJ52" s="2">
        <f t="shared" si="7"/>
        <v>0</v>
      </c>
    </row>
    <row r="53" spans="1:36" x14ac:dyDescent="0.3">
      <c r="A53">
        <f t="shared" si="8"/>
        <v>2001</v>
      </c>
      <c r="B53" s="2">
        <f t="shared" si="31"/>
        <v>128719.07155565443</v>
      </c>
      <c r="C53" s="2"/>
      <c r="D53" s="2">
        <f t="shared" si="33"/>
        <v>124482.58065942544</v>
      </c>
      <c r="E53" s="2">
        <f t="shared" si="34"/>
        <v>55908.65228900536</v>
      </c>
      <c r="F53" s="2"/>
      <c r="G53" s="2">
        <f t="shared" si="30"/>
        <v>39851.252469267216</v>
      </c>
      <c r="H53" s="2">
        <f t="shared" si="21"/>
        <v>91395.297389949832</v>
      </c>
      <c r="I53" s="2">
        <f t="shared" si="22"/>
        <v>440356.85436330229</v>
      </c>
      <c r="J53" s="2">
        <f t="shared" si="23"/>
        <v>-19481.724786485371</v>
      </c>
      <c r="K53" s="6">
        <f t="shared" si="24"/>
        <v>-4.2366442638427253E-2</v>
      </c>
      <c r="L53" s="7">
        <f t="shared" si="25"/>
        <v>0.95763355736157274</v>
      </c>
      <c r="O53">
        <f t="shared" si="26"/>
        <v>2001</v>
      </c>
      <c r="P53" s="6">
        <f t="shared" si="13"/>
        <v>0.29230627451403057</v>
      </c>
      <c r="Q53" s="7"/>
      <c r="R53" s="6">
        <f t="shared" si="13"/>
        <v>0.2826856887226401</v>
      </c>
      <c r="S53" s="6">
        <f t="shared" si="13"/>
        <v>0.12696214839176712</v>
      </c>
      <c r="T53" s="7"/>
      <c r="U53" s="6">
        <f t="shared" si="13"/>
        <v>9.0497631805656467E-2</v>
      </c>
      <c r="V53" s="6">
        <f t="shared" si="15"/>
        <v>0.2075482565659057</v>
      </c>
      <c r="W53" s="6">
        <f t="shared" si="27"/>
        <v>1</v>
      </c>
      <c r="X53" s="7">
        <f t="shared" si="28"/>
        <v>0.7924517434340943</v>
      </c>
      <c r="Y53" s="7">
        <f t="shared" si="29"/>
        <v>0</v>
      </c>
      <c r="Z53" s="24"/>
      <c r="AA53">
        <f t="shared" si="16"/>
        <v>2001</v>
      </c>
      <c r="AB53" s="2">
        <f>B53</f>
        <v>128719.07155565443</v>
      </c>
      <c r="AC53" s="2"/>
      <c r="AD53" s="2">
        <f t="shared" si="32"/>
        <v>124482.58065942544</v>
      </c>
      <c r="AE53" s="2">
        <f t="shared" si="32"/>
        <v>55908.65228900536</v>
      </c>
      <c r="AF53" s="2"/>
      <c r="AG53" s="2">
        <f>G53</f>
        <v>39851.252469267216</v>
      </c>
      <c r="AH53" s="2">
        <f t="shared" si="6"/>
        <v>91395.297389949832</v>
      </c>
      <c r="AI53" s="2">
        <f t="shared" si="17"/>
        <v>440356.85436330229</v>
      </c>
      <c r="AJ53" s="2">
        <f t="shared" si="7"/>
        <v>0</v>
      </c>
    </row>
    <row r="54" spans="1:36" x14ac:dyDescent="0.3">
      <c r="A54">
        <f t="shared" si="8"/>
        <v>2002</v>
      </c>
      <c r="B54" s="2">
        <f t="shared" si="31"/>
        <v>100207.79720607697</v>
      </c>
      <c r="C54" s="2"/>
      <c r="D54" s="2">
        <f t="shared" si="33"/>
        <v>106298.16527669657</v>
      </c>
      <c r="E54" s="2">
        <f t="shared" si="34"/>
        <v>44714.621927700711</v>
      </c>
      <c r="F54" s="2"/>
      <c r="G54" s="2">
        <f t="shared" si="30"/>
        <v>33840.488059327639</v>
      </c>
      <c r="H54" s="2">
        <f t="shared" si="21"/>
        <v>98944.548954359692</v>
      </c>
      <c r="I54" s="2">
        <f t="shared" si="22"/>
        <v>384005.6214241616</v>
      </c>
      <c r="J54" s="2">
        <f t="shared" si="23"/>
        <v>-56351.232939140697</v>
      </c>
      <c r="K54" s="6">
        <f t="shared" si="24"/>
        <v>-0.12796719837736401</v>
      </c>
      <c r="L54" s="7">
        <f t="shared" si="25"/>
        <v>0.87203280162263597</v>
      </c>
      <c r="O54">
        <f t="shared" si="26"/>
        <v>2002</v>
      </c>
      <c r="P54" s="6">
        <f t="shared" si="13"/>
        <v>0.26095398508604201</v>
      </c>
      <c r="Q54" s="7"/>
      <c r="R54" s="6">
        <f t="shared" si="13"/>
        <v>0.27681408642526789</v>
      </c>
      <c r="S54" s="6">
        <f t="shared" si="13"/>
        <v>0.11644262331855351</v>
      </c>
      <c r="T54" s="7"/>
      <c r="U54" s="6">
        <f t="shared" si="13"/>
        <v>8.8124980915184073E-2</v>
      </c>
      <c r="V54" s="6">
        <f t="shared" si="15"/>
        <v>0.25766432425495245</v>
      </c>
      <c r="W54" s="6">
        <f t="shared" si="27"/>
        <v>0.99999999999999989</v>
      </c>
      <c r="X54" s="7">
        <f t="shared" si="28"/>
        <v>0.74233567574504744</v>
      </c>
      <c r="Y54" s="7">
        <f t="shared" si="29"/>
        <v>0</v>
      </c>
      <c r="Z54" s="24"/>
      <c r="AA54">
        <f t="shared" si="16"/>
        <v>2002</v>
      </c>
      <c r="AB54" s="40">
        <v>0</v>
      </c>
      <c r="AC54" s="40"/>
      <c r="AD54" s="40">
        <v>0</v>
      </c>
      <c r="AE54" s="40">
        <v>0</v>
      </c>
      <c r="AF54" s="40"/>
      <c r="AG54" s="40">
        <v>0</v>
      </c>
      <c r="AH54" s="40">
        <f>I54</f>
        <v>384005.6214241616</v>
      </c>
      <c r="AI54" s="2">
        <f t="shared" si="17"/>
        <v>384005.6214241616</v>
      </c>
      <c r="AJ54" s="2">
        <f t="shared" si="7"/>
        <v>0</v>
      </c>
    </row>
    <row r="55" spans="1:36" x14ac:dyDescent="0.3">
      <c r="A55">
        <f t="shared" si="8"/>
        <v>2003</v>
      </c>
      <c r="B55" s="2">
        <f t="shared" si="31"/>
        <v>0</v>
      </c>
      <c r="C55" s="2"/>
      <c r="D55" s="2">
        <f t="shared" si="33"/>
        <v>0</v>
      </c>
      <c r="E55" s="2">
        <f t="shared" si="34"/>
        <v>0</v>
      </c>
      <c r="F55" s="2"/>
      <c r="G55" s="2">
        <f t="shared" si="30"/>
        <v>0</v>
      </c>
      <c r="H55" s="2">
        <f t="shared" si="21"/>
        <v>399250.64459470083</v>
      </c>
      <c r="I55" s="2">
        <f t="shared" si="22"/>
        <v>399250.64459470083</v>
      </c>
      <c r="J55" s="2">
        <f t="shared" si="23"/>
        <v>15245.023170539236</v>
      </c>
      <c r="K55" s="6">
        <f t="shared" si="24"/>
        <v>3.9700000000000055E-2</v>
      </c>
      <c r="L55" s="7">
        <f t="shared" si="25"/>
        <v>1.0397000000000001</v>
      </c>
      <c r="O55">
        <f t="shared" si="26"/>
        <v>2003</v>
      </c>
      <c r="P55" s="6">
        <f t="shared" si="13"/>
        <v>0</v>
      </c>
      <c r="Q55" s="7"/>
      <c r="R55" s="6">
        <f t="shared" si="13"/>
        <v>0</v>
      </c>
      <c r="S55" s="6">
        <f t="shared" si="13"/>
        <v>0</v>
      </c>
      <c r="T55" s="7"/>
      <c r="U55" s="6">
        <f t="shared" si="13"/>
        <v>0</v>
      </c>
      <c r="V55" s="6">
        <f t="shared" si="15"/>
        <v>1</v>
      </c>
      <c r="W55" s="6">
        <f t="shared" si="27"/>
        <v>1</v>
      </c>
      <c r="X55" s="7">
        <f t="shared" si="28"/>
        <v>0</v>
      </c>
      <c r="Y55" s="7">
        <f t="shared" si="29"/>
        <v>0</v>
      </c>
      <c r="Z55" s="24"/>
      <c r="AA55">
        <f t="shared" si="16"/>
        <v>2003</v>
      </c>
      <c r="AB55" s="40">
        <f>$I55*P$39</f>
        <v>79850.128918940172</v>
      </c>
      <c r="AC55" s="40"/>
      <c r="AD55" s="40">
        <f>$I55*R$39</f>
        <v>79850.128918940172</v>
      </c>
      <c r="AE55" s="40">
        <f>$I55*S$39</f>
        <v>39925.064459470086</v>
      </c>
      <c r="AF55" s="40"/>
      <c r="AG55" s="40">
        <f>$I55*U$39</f>
        <v>79850.128918940172</v>
      </c>
      <c r="AH55" s="40">
        <f>$I55*V$39</f>
        <v>119775.19337841024</v>
      </c>
      <c r="AI55" s="2">
        <f t="shared" si="17"/>
        <v>399250.64459470083</v>
      </c>
      <c r="AJ55" s="2">
        <f t="shared" si="7"/>
        <v>0</v>
      </c>
    </row>
    <row r="56" spans="1:36" x14ac:dyDescent="0.3">
      <c r="A56">
        <f t="shared" si="8"/>
        <v>2004</v>
      </c>
      <c r="B56" s="2">
        <f t="shared" si="31"/>
        <v>88426.032764834337</v>
      </c>
      <c r="C56" s="2"/>
      <c r="D56" s="2">
        <f t="shared" si="33"/>
        <v>96102.025657812061</v>
      </c>
      <c r="E56" s="2">
        <f t="shared" si="34"/>
        <v>47868.95453497085</v>
      </c>
      <c r="F56" s="2"/>
      <c r="G56" s="2">
        <f t="shared" si="30"/>
        <v>96488.500281779736</v>
      </c>
      <c r="H56" s="2">
        <f t="shared" si="21"/>
        <v>124853.66157765484</v>
      </c>
      <c r="I56" s="2">
        <f t="shared" si="22"/>
        <v>453739.1748170518</v>
      </c>
      <c r="J56" s="2">
        <f>I56-I55</f>
        <v>54488.530222350964</v>
      </c>
      <c r="K56" s="6">
        <f>(J56/I55)</f>
        <v>0.13647699999999996</v>
      </c>
      <c r="L56" s="7">
        <f t="shared" si="25"/>
        <v>1.136477</v>
      </c>
      <c r="O56">
        <f t="shared" si="26"/>
        <v>2004</v>
      </c>
      <c r="P56" s="6">
        <f t="shared" si="13"/>
        <v>0.19488295847606243</v>
      </c>
      <c r="Q56" s="7"/>
      <c r="R56" s="6">
        <f t="shared" si="13"/>
        <v>0.21180015081695452</v>
      </c>
      <c r="S56" s="6">
        <f t="shared" si="13"/>
        <v>0.1054988354361769</v>
      </c>
      <c r="T56" s="7"/>
      <c r="U56" s="6">
        <f t="shared" si="13"/>
        <v>0.21265190584587285</v>
      </c>
      <c r="V56" s="6">
        <f t="shared" si="15"/>
        <v>0.27516614942493339</v>
      </c>
      <c r="W56" s="6">
        <f t="shared" si="27"/>
        <v>1</v>
      </c>
      <c r="X56" s="7">
        <f t="shared" si="28"/>
        <v>0.72483385057506666</v>
      </c>
      <c r="Y56" s="7">
        <f t="shared" si="29"/>
        <v>0</v>
      </c>
      <c r="Z56" s="24"/>
      <c r="AA56">
        <f t="shared" si="16"/>
        <v>2004</v>
      </c>
      <c r="AB56" s="2">
        <f>B56</f>
        <v>88426.032764834337</v>
      </c>
      <c r="AC56" s="2"/>
      <c r="AD56" s="2">
        <f t="shared" ref="AD56:AE59" si="35">D56</f>
        <v>96102.025657812061</v>
      </c>
      <c r="AE56" s="2">
        <f t="shared" si="35"/>
        <v>47868.95453497085</v>
      </c>
      <c r="AF56" s="2"/>
      <c r="AG56" s="2">
        <f t="shared" ref="AG56:AH59" si="36">G56</f>
        <v>96488.500281779736</v>
      </c>
      <c r="AH56" s="2">
        <f t="shared" si="36"/>
        <v>124853.66157765484</v>
      </c>
      <c r="AI56" s="2">
        <f t="shared" si="17"/>
        <v>453739.1748170518</v>
      </c>
      <c r="AJ56" s="2">
        <f t="shared" si="7"/>
        <v>0</v>
      </c>
    </row>
    <row r="57" spans="1:36" x14ac:dyDescent="0.3">
      <c r="A57">
        <f t="shared" si="8"/>
        <v>2005</v>
      </c>
      <c r="B57" s="2">
        <f t="shared" si="31"/>
        <v>92643.954527716938</v>
      </c>
      <c r="C57" s="2"/>
      <c r="D57" s="2">
        <f t="shared" si="33"/>
        <v>109489.99885220187</v>
      </c>
      <c r="E57" s="2">
        <f t="shared" si="34"/>
        <v>51393.545657380761</v>
      </c>
      <c r="F57" s="2"/>
      <c r="G57" s="2">
        <f t="shared" si="30"/>
        <v>111512.72466065566</v>
      </c>
      <c r="H57" s="2">
        <f t="shared" si="21"/>
        <v>127850.14945551856</v>
      </c>
      <c r="I57" s="2">
        <f t="shared" si="22"/>
        <v>492890.37315347383</v>
      </c>
      <c r="J57" s="2">
        <f t="shared" si="23"/>
        <v>39151.198336422036</v>
      </c>
      <c r="K57" s="6">
        <f t="shared" si="24"/>
        <v>8.6285691228243297E-2</v>
      </c>
      <c r="L57" s="7">
        <f t="shared" si="25"/>
        <v>1.0862856912282433</v>
      </c>
      <c r="O57">
        <f t="shared" si="26"/>
        <v>2005</v>
      </c>
      <c r="P57" s="6">
        <f t="shared" si="13"/>
        <v>0.18796056805692554</v>
      </c>
      <c r="Q57" s="7"/>
      <c r="R57" s="6">
        <f t="shared" si="13"/>
        <v>0.22213864343037068</v>
      </c>
      <c r="S57" s="6">
        <f t="shared" si="13"/>
        <v>0.10426972904455183</v>
      </c>
      <c r="T57" s="7"/>
      <c r="U57" s="6">
        <f t="shared" si="13"/>
        <v>0.22624244808679467</v>
      </c>
      <c r="V57" s="6">
        <f t="shared" si="15"/>
        <v>0.25938861138135721</v>
      </c>
      <c r="W57" s="6">
        <f t="shared" si="27"/>
        <v>1</v>
      </c>
      <c r="X57" s="7">
        <f t="shared" si="28"/>
        <v>0.74061138861864273</v>
      </c>
      <c r="Y57" s="7">
        <f t="shared" si="29"/>
        <v>0</v>
      </c>
      <c r="Z57" s="24"/>
      <c r="AA57">
        <f t="shared" si="16"/>
        <v>2005</v>
      </c>
      <c r="AB57" s="2">
        <f>B57</f>
        <v>92643.954527716938</v>
      </c>
      <c r="AC57" s="2"/>
      <c r="AD57" s="2">
        <f t="shared" si="35"/>
        <v>109489.99885220187</v>
      </c>
      <c r="AE57" s="2">
        <f t="shared" si="35"/>
        <v>51393.545657380761</v>
      </c>
      <c r="AF57" s="2"/>
      <c r="AG57" s="2">
        <f t="shared" si="36"/>
        <v>111512.72466065566</v>
      </c>
      <c r="AH57" s="2">
        <f t="shared" si="36"/>
        <v>127850.14945551856</v>
      </c>
      <c r="AI57" s="2">
        <f t="shared" si="17"/>
        <v>492890.37315347383</v>
      </c>
      <c r="AJ57" s="2">
        <f t="shared" si="7"/>
        <v>0</v>
      </c>
    </row>
    <row r="58" spans="1:36" x14ac:dyDescent="0.3">
      <c r="A58">
        <f t="shared" si="8"/>
        <v>2006</v>
      </c>
      <c r="B58" s="2">
        <f t="shared" si="31"/>
        <v>107133.46901585188</v>
      </c>
      <c r="C58" s="2"/>
      <c r="D58" s="2">
        <f t="shared" si="33"/>
        <v>124377.35399613575</v>
      </c>
      <c r="E58" s="2">
        <f t="shared" si="34"/>
        <v>59439.719165500297</v>
      </c>
      <c r="F58" s="2"/>
      <c r="G58" s="2">
        <f t="shared" si="30"/>
        <v>141216.36912851452</v>
      </c>
      <c r="H58" s="2">
        <f t="shared" si="21"/>
        <v>133309.35083726919</v>
      </c>
      <c r="I58" s="2">
        <f t="shared" si="22"/>
        <v>565476.26214327163</v>
      </c>
      <c r="J58" s="2">
        <f t="shared" si="23"/>
        <v>72585.888989797793</v>
      </c>
      <c r="K58" s="6">
        <f t="shared" si="24"/>
        <v>0.14726578757340905</v>
      </c>
      <c r="L58" s="7">
        <f t="shared" si="25"/>
        <v>1.1472657875734091</v>
      </c>
      <c r="O58">
        <f t="shared" si="26"/>
        <v>2006</v>
      </c>
      <c r="P58" s="6">
        <f t="shared" si="13"/>
        <v>0.18945705803775731</v>
      </c>
      <c r="Q58" s="7"/>
      <c r="R58" s="6">
        <f t="shared" si="13"/>
        <v>0.21995150340125671</v>
      </c>
      <c r="S58" s="6">
        <f t="shared" si="13"/>
        <v>0.10511443741283057</v>
      </c>
      <c r="T58" s="7"/>
      <c r="U58" s="6">
        <f t="shared" si="13"/>
        <v>0.24972996849288662</v>
      </c>
      <c r="V58" s="6">
        <f t="shared" si="15"/>
        <v>0.23574703265526878</v>
      </c>
      <c r="W58" s="6">
        <f t="shared" si="27"/>
        <v>1</v>
      </c>
      <c r="X58" s="7">
        <f t="shared" si="28"/>
        <v>0.76425296734473125</v>
      </c>
      <c r="Y58" s="7">
        <f t="shared" si="29"/>
        <v>0</v>
      </c>
      <c r="Z58" s="24"/>
      <c r="AA58">
        <f t="shared" si="16"/>
        <v>2006</v>
      </c>
      <c r="AB58" s="2">
        <f>B58</f>
        <v>107133.46901585188</v>
      </c>
      <c r="AC58" s="2"/>
      <c r="AD58" s="2">
        <f t="shared" si="35"/>
        <v>124377.35399613575</v>
      </c>
      <c r="AE58" s="2">
        <f t="shared" si="35"/>
        <v>59439.719165500297</v>
      </c>
      <c r="AF58" s="2"/>
      <c r="AG58" s="2">
        <f t="shared" si="36"/>
        <v>141216.36912851452</v>
      </c>
      <c r="AH58" s="2">
        <f t="shared" si="36"/>
        <v>133309.35083726919</v>
      </c>
      <c r="AI58" s="2">
        <f t="shared" si="17"/>
        <v>565476.26214327163</v>
      </c>
      <c r="AJ58" s="2">
        <f t="shared" si="7"/>
        <v>0</v>
      </c>
    </row>
    <row r="59" spans="1:36" x14ac:dyDescent="0.3">
      <c r="A59">
        <f t="shared" si="8"/>
        <v>2007</v>
      </c>
      <c r="B59" s="2">
        <f t="shared" si="31"/>
        <v>112907.9629958063</v>
      </c>
      <c r="C59" s="2"/>
      <c r="D59" s="2">
        <f t="shared" si="33"/>
        <v>131866.11448024309</v>
      </c>
      <c r="E59" s="2">
        <f t="shared" si="34"/>
        <v>60126.842319053481</v>
      </c>
      <c r="F59" s="2"/>
      <c r="G59" s="2">
        <f t="shared" si="30"/>
        <v>163135.97394464252</v>
      </c>
      <c r="H59" s="2">
        <f t="shared" si="21"/>
        <v>142534.35791520821</v>
      </c>
      <c r="I59" s="2">
        <f t="shared" si="22"/>
        <v>610571.2516549537</v>
      </c>
      <c r="J59" s="2">
        <f t="shared" si="23"/>
        <v>45094.98951168207</v>
      </c>
      <c r="K59" s="6">
        <f t="shared" si="24"/>
        <v>7.9746918713727716E-2</v>
      </c>
      <c r="L59" s="7">
        <f t="shared" si="25"/>
        <v>1.0797469187137276</v>
      </c>
      <c r="O59">
        <f t="shared" si="26"/>
        <v>2007</v>
      </c>
      <c r="P59" s="6">
        <f t="shared" si="13"/>
        <v>0.18492184604134113</v>
      </c>
      <c r="Q59" s="7"/>
      <c r="R59" s="6">
        <f t="shared" si="13"/>
        <v>0.21597170538707797</v>
      </c>
      <c r="S59" s="6">
        <f t="shared" si="13"/>
        <v>9.8476372996729941E-2</v>
      </c>
      <c r="T59" s="7"/>
      <c r="U59" s="6">
        <f t="shared" si="13"/>
        <v>0.26718580919501594</v>
      </c>
      <c r="V59" s="6">
        <f t="shared" si="15"/>
        <v>0.23344426637983487</v>
      </c>
      <c r="W59" s="6">
        <f t="shared" si="27"/>
        <v>0.99999999999999978</v>
      </c>
      <c r="X59" s="7">
        <f t="shared" si="28"/>
        <v>0.76655573362016494</v>
      </c>
      <c r="Y59" s="7">
        <f t="shared" si="29"/>
        <v>0</v>
      </c>
      <c r="Z59" s="24"/>
      <c r="AA59">
        <f t="shared" si="16"/>
        <v>2007</v>
      </c>
      <c r="AB59" s="2">
        <f>B59</f>
        <v>112907.9629958063</v>
      </c>
      <c r="AC59" s="2"/>
      <c r="AD59" s="2">
        <f t="shared" si="35"/>
        <v>131866.11448024309</v>
      </c>
      <c r="AE59" s="2">
        <f t="shared" si="35"/>
        <v>60126.842319053481</v>
      </c>
      <c r="AF59" s="2"/>
      <c r="AG59" s="2">
        <f t="shared" si="36"/>
        <v>163135.97394464252</v>
      </c>
      <c r="AH59" s="2">
        <f t="shared" si="36"/>
        <v>142534.35791520821</v>
      </c>
      <c r="AI59" s="2">
        <f t="shared" si="17"/>
        <v>610571.2516549537</v>
      </c>
      <c r="AJ59" s="2">
        <f t="shared" si="7"/>
        <v>0</v>
      </c>
    </row>
    <row r="60" spans="1:36" x14ac:dyDescent="0.3">
      <c r="A60">
        <f t="shared" si="8"/>
        <v>2008</v>
      </c>
      <c r="B60" s="2">
        <f t="shared" si="31"/>
        <v>71109.435094758795</v>
      </c>
      <c r="C60" s="2"/>
      <c r="D60" s="2">
        <f t="shared" si="33"/>
        <v>76714.430760026225</v>
      </c>
      <c r="E60" s="2">
        <f t="shared" si="34"/>
        <v>38439.090294570888</v>
      </c>
      <c r="F60" s="2"/>
      <c r="G60" s="2">
        <f t="shared" si="30"/>
        <v>91191.378075315719</v>
      </c>
      <c r="H60" s="2">
        <f t="shared" si="21"/>
        <v>149732.34298992623</v>
      </c>
      <c r="I60" s="2">
        <f t="shared" si="22"/>
        <v>427186.67721459788</v>
      </c>
      <c r="J60" s="2">
        <f t="shared" si="23"/>
        <v>-183384.57444035582</v>
      </c>
      <c r="K60" s="6">
        <f t="shared" si="24"/>
        <v>-0.30034917946642892</v>
      </c>
      <c r="L60" s="7">
        <f t="shared" si="25"/>
        <v>0.69965082053357108</v>
      </c>
      <c r="O60">
        <f t="shared" si="26"/>
        <v>2008</v>
      </c>
      <c r="P60" s="6">
        <f t="shared" si="13"/>
        <v>0.16645986143204758</v>
      </c>
      <c r="Q60" s="7"/>
      <c r="R60" s="6">
        <f t="shared" si="13"/>
        <v>0.17958057882383024</v>
      </c>
      <c r="S60" s="6">
        <f t="shared" si="13"/>
        <v>8.9981950151645188E-2</v>
      </c>
      <c r="T60" s="7"/>
      <c r="U60" s="6">
        <f t="shared" si="13"/>
        <v>0.21346962098610953</v>
      </c>
      <c r="V60" s="6">
        <f t="shared" si="15"/>
        <v>0.35050798860636739</v>
      </c>
      <c r="W60" s="6">
        <f t="shared" si="27"/>
        <v>1</v>
      </c>
      <c r="X60" s="7">
        <f t="shared" si="28"/>
        <v>0.64949201139363255</v>
      </c>
      <c r="Y60" s="7">
        <f t="shared" si="29"/>
        <v>0</v>
      </c>
      <c r="Z60" s="24"/>
      <c r="AA60">
        <f t="shared" si="16"/>
        <v>2008</v>
      </c>
      <c r="AB60" s="40">
        <v>0</v>
      </c>
      <c r="AC60" s="40"/>
      <c r="AD60" s="40">
        <v>0</v>
      </c>
      <c r="AE60" s="40">
        <v>0</v>
      </c>
      <c r="AF60" s="40"/>
      <c r="AG60" s="40">
        <v>0</v>
      </c>
      <c r="AH60" s="40">
        <f>I60</f>
        <v>427186.67721459788</v>
      </c>
      <c r="AI60" s="2">
        <f t="shared" si="17"/>
        <v>427186.67721459788</v>
      </c>
      <c r="AJ60" s="2">
        <f t="shared" si="7"/>
        <v>0</v>
      </c>
    </row>
    <row r="61" spans="1:36" x14ac:dyDescent="0.3">
      <c r="A61">
        <f t="shared" si="8"/>
        <v>2009</v>
      </c>
      <c r="B61" s="2">
        <f t="shared" si="31"/>
        <v>0</v>
      </c>
      <c r="C61" s="2"/>
      <c r="D61" s="2">
        <f t="shared" si="33"/>
        <v>0</v>
      </c>
      <c r="E61" s="2">
        <f t="shared" si="34"/>
        <v>0</v>
      </c>
      <c r="F61" s="2"/>
      <c r="G61" s="2">
        <f t="shared" si="30"/>
        <v>0</v>
      </c>
      <c r="H61" s="2">
        <f t="shared" si="21"/>
        <v>452518.84717342351</v>
      </c>
      <c r="I61" s="2">
        <f t="shared" si="22"/>
        <v>452518.84717342351</v>
      </c>
      <c r="J61" s="2">
        <f t="shared" si="23"/>
        <v>25332.169958825631</v>
      </c>
      <c r="K61" s="6">
        <f t="shared" si="24"/>
        <v>5.9299999999999943E-2</v>
      </c>
      <c r="L61" s="7">
        <f t="shared" si="25"/>
        <v>1.0592999999999999</v>
      </c>
      <c r="O61">
        <f t="shared" si="26"/>
        <v>2009</v>
      </c>
      <c r="P61" s="6">
        <f t="shared" si="13"/>
        <v>0</v>
      </c>
      <c r="Q61" s="7"/>
      <c r="R61" s="6">
        <f t="shared" si="13"/>
        <v>0</v>
      </c>
      <c r="S61" s="6">
        <f t="shared" si="13"/>
        <v>0</v>
      </c>
      <c r="T61" s="7"/>
      <c r="U61" s="6">
        <f t="shared" si="13"/>
        <v>0</v>
      </c>
      <c r="V61" s="6">
        <f t="shared" si="15"/>
        <v>1</v>
      </c>
      <c r="W61" s="6">
        <f t="shared" si="27"/>
        <v>1</v>
      </c>
      <c r="X61" s="7">
        <f t="shared" si="28"/>
        <v>0</v>
      </c>
      <c r="Y61" s="7">
        <f t="shared" si="29"/>
        <v>0</v>
      </c>
      <c r="Z61" s="24"/>
      <c r="AA61">
        <f t="shared" si="16"/>
        <v>2009</v>
      </c>
      <c r="AB61" s="40">
        <f>$I61*P$39</f>
        <v>90503.769434684713</v>
      </c>
      <c r="AC61" s="40"/>
      <c r="AD61" s="40">
        <f>$I61*R$39</f>
        <v>90503.769434684713</v>
      </c>
      <c r="AE61" s="40">
        <f>$I61*S$39</f>
        <v>45251.884717342356</v>
      </c>
      <c r="AF61" s="40"/>
      <c r="AG61" s="40">
        <f>$I61*U$39</f>
        <v>90503.769434684713</v>
      </c>
      <c r="AH61" s="40">
        <f>$I61*V$39</f>
        <v>135755.65415202704</v>
      </c>
      <c r="AI61" s="2">
        <f t="shared" si="17"/>
        <v>452518.84717342356</v>
      </c>
      <c r="AJ61" s="2">
        <f t="shared" si="7"/>
        <v>0</v>
      </c>
    </row>
    <row r="62" spans="1:36" x14ac:dyDescent="0.3">
      <c r="A62">
        <f t="shared" si="8"/>
        <v>2010</v>
      </c>
      <c r="B62" s="2">
        <f t="shared" si="31"/>
        <v>103997.8814573962</v>
      </c>
      <c r="C62" s="2"/>
      <c r="D62" s="2">
        <f t="shared" si="33"/>
        <v>113546.02913275543</v>
      </c>
      <c r="E62" s="2">
        <f t="shared" si="34"/>
        <v>57795.707160989659</v>
      </c>
      <c r="F62" s="2"/>
      <c r="G62" s="2">
        <f t="shared" si="30"/>
        <v>100567.78859582165</v>
      </c>
      <c r="H62" s="2">
        <f t="shared" si="21"/>
        <v>144471.16714858718</v>
      </c>
      <c r="I62" s="2">
        <f t="shared" si="22"/>
        <v>520378.57349555008</v>
      </c>
      <c r="J62" s="2">
        <f t="shared" si="23"/>
        <v>67859.726322126575</v>
      </c>
      <c r="K62" s="6">
        <f t="shared" si="24"/>
        <v>0.14995999999999998</v>
      </c>
      <c r="L62" s="7">
        <f t="shared" si="25"/>
        <v>1.1499600000000001</v>
      </c>
      <c r="O62">
        <f t="shared" si="26"/>
        <v>2010</v>
      </c>
      <c r="P62" s="6">
        <f t="shared" si="13"/>
        <v>0.19985042958015933</v>
      </c>
      <c r="Q62" s="7"/>
      <c r="R62" s="6">
        <f t="shared" si="13"/>
        <v>0.21819889387456956</v>
      </c>
      <c r="S62" s="6">
        <f t="shared" si="13"/>
        <v>0.11106473268635433</v>
      </c>
      <c r="T62" s="7"/>
      <c r="U62" s="6">
        <f t="shared" si="13"/>
        <v>0.19325889596159868</v>
      </c>
      <c r="V62" s="6">
        <f t="shared" si="15"/>
        <v>0.27762704789731818</v>
      </c>
      <c r="W62" s="6">
        <f t="shared" si="27"/>
        <v>1</v>
      </c>
      <c r="X62" s="7">
        <f t="shared" si="28"/>
        <v>0.72237295210268182</v>
      </c>
      <c r="Y62" s="7">
        <f t="shared" si="29"/>
        <v>0</v>
      </c>
      <c r="Z62" s="24"/>
      <c r="AA62">
        <f t="shared" si="16"/>
        <v>2010</v>
      </c>
      <c r="AB62" s="2">
        <f>B62</f>
        <v>103997.8814573962</v>
      </c>
      <c r="AC62" s="2"/>
      <c r="AD62" s="2">
        <f t="shared" ref="AD62:AE64" si="37">D62</f>
        <v>113546.02913275543</v>
      </c>
      <c r="AE62" s="2">
        <f t="shared" si="37"/>
        <v>57795.707160989659</v>
      </c>
      <c r="AF62" s="2"/>
      <c r="AG62" s="2">
        <f t="shared" ref="AG62:AH64" si="38">G62</f>
        <v>100567.78859582165</v>
      </c>
      <c r="AH62" s="2">
        <f t="shared" si="38"/>
        <v>144471.16714858718</v>
      </c>
      <c r="AI62" s="2">
        <f t="shared" si="17"/>
        <v>520378.57349555008</v>
      </c>
      <c r="AJ62" s="2">
        <f t="shared" si="7"/>
        <v>0</v>
      </c>
    </row>
    <row r="63" spans="1:36" x14ac:dyDescent="0.3">
      <c r="A63">
        <f t="shared" si="8"/>
        <v>2011</v>
      </c>
      <c r="B63" s="2">
        <f t="shared" si="31"/>
        <v>106046.63972210691</v>
      </c>
      <c r="C63" s="2"/>
      <c r="D63" s="2">
        <f t="shared" si="33"/>
        <v>111150.20791805429</v>
      </c>
      <c r="E63" s="2">
        <f t="shared" si="34"/>
        <v>56177.427360481946</v>
      </c>
      <c r="F63" s="2"/>
      <c r="G63" s="2">
        <f t="shared" si="30"/>
        <v>85925.118576270019</v>
      </c>
      <c r="H63" s="2">
        <f t="shared" si="21"/>
        <v>155393.18738502037</v>
      </c>
      <c r="I63" s="2">
        <f t="shared" si="22"/>
        <v>514692.58096193353</v>
      </c>
      <c r="J63" s="2">
        <f t="shared" si="23"/>
        <v>-5685.992533616547</v>
      </c>
      <c r="K63" s="6">
        <f t="shared" si="24"/>
        <v>-1.0926646144213641E-2</v>
      </c>
      <c r="L63" s="7">
        <f t="shared" si="25"/>
        <v>0.98907335385578632</v>
      </c>
      <c r="O63">
        <f t="shared" si="26"/>
        <v>2011</v>
      </c>
      <c r="P63" s="6">
        <f t="shared" si="13"/>
        <v>0.20603879605940945</v>
      </c>
      <c r="Q63" s="7"/>
      <c r="R63" s="6">
        <f t="shared" si="13"/>
        <v>0.21595455623300489</v>
      </c>
      <c r="S63" s="6">
        <f t="shared" si="13"/>
        <v>0.1091475366819729</v>
      </c>
      <c r="T63" s="7"/>
      <c r="U63" s="6">
        <f t="shared" si="13"/>
        <v>0.16694454467496009</v>
      </c>
      <c r="V63" s="6">
        <f t="shared" si="15"/>
        <v>0.30191456635065272</v>
      </c>
      <c r="W63" s="6">
        <f t="shared" si="27"/>
        <v>1</v>
      </c>
      <c r="X63" s="7">
        <f t="shared" si="28"/>
        <v>0.69808543364934728</v>
      </c>
      <c r="Y63" s="7">
        <f t="shared" si="29"/>
        <v>0</v>
      </c>
      <c r="Z63" s="24"/>
      <c r="AA63">
        <f t="shared" si="16"/>
        <v>2011</v>
      </c>
      <c r="AB63" s="2">
        <f>B63</f>
        <v>106046.63972210691</v>
      </c>
      <c r="AC63" s="2"/>
      <c r="AD63" s="2">
        <f t="shared" si="37"/>
        <v>111150.20791805429</v>
      </c>
      <c r="AE63" s="2">
        <f t="shared" si="37"/>
        <v>56177.427360481946</v>
      </c>
      <c r="AF63" s="2"/>
      <c r="AG63" s="2">
        <f t="shared" si="38"/>
        <v>85925.118576270019</v>
      </c>
      <c r="AH63" s="2">
        <f t="shared" si="38"/>
        <v>155393.18738502037</v>
      </c>
      <c r="AI63" s="2">
        <f t="shared" si="17"/>
        <v>514692.58096193353</v>
      </c>
      <c r="AJ63" s="2">
        <f t="shared" si="7"/>
        <v>0</v>
      </c>
    </row>
    <row r="64" spans="1:36" x14ac:dyDescent="0.3">
      <c r="A64">
        <f t="shared" si="8"/>
        <v>2012</v>
      </c>
      <c r="B64" s="2">
        <f t="shared" si="31"/>
        <v>122823.2181261442</v>
      </c>
      <c r="C64" s="2"/>
      <c r="D64" s="2">
        <f t="shared" si="33"/>
        <v>128711.94076910686</v>
      </c>
      <c r="E64" s="2">
        <f t="shared" si="34"/>
        <v>66311.835256312901</v>
      </c>
      <c r="F64" s="2"/>
      <c r="G64" s="2">
        <f t="shared" si="30"/>
        <v>101511.9350860054</v>
      </c>
      <c r="H64" s="2">
        <f t="shared" si="21"/>
        <v>161686.61147411368</v>
      </c>
      <c r="I64" s="2">
        <f t="shared" si="22"/>
        <v>581045.54071168299</v>
      </c>
      <c r="J64" s="2">
        <f t="shared" si="23"/>
        <v>66352.959749749454</v>
      </c>
      <c r="K64" s="6">
        <f t="shared" si="24"/>
        <v>0.12891765338008029</v>
      </c>
      <c r="L64" s="7">
        <f t="shared" si="25"/>
        <v>1.1289176533800802</v>
      </c>
      <c r="O64">
        <f t="shared" si="26"/>
        <v>2012</v>
      </c>
      <c r="P64" s="6">
        <f t="shared" si="13"/>
        <v>0.21138311805251347</v>
      </c>
      <c r="Q64" s="7"/>
      <c r="R64" s="6">
        <f t="shared" si="13"/>
        <v>0.2215178187435298</v>
      </c>
      <c r="S64" s="6">
        <f t="shared" si="13"/>
        <v>0.11412502224023967</v>
      </c>
      <c r="T64" s="7"/>
      <c r="U64" s="6">
        <f t="shared" si="13"/>
        <v>0.17470564348823736</v>
      </c>
      <c r="V64" s="6">
        <f t="shared" si="15"/>
        <v>0.27826839747547982</v>
      </c>
      <c r="W64" s="6">
        <f t="shared" si="27"/>
        <v>1</v>
      </c>
      <c r="X64" s="7">
        <f t="shared" si="28"/>
        <v>0.72173160252452029</v>
      </c>
      <c r="Y64" s="7">
        <f t="shared" si="29"/>
        <v>0</v>
      </c>
      <c r="Z64" s="24"/>
      <c r="AA64">
        <f t="shared" si="16"/>
        <v>2012</v>
      </c>
      <c r="AB64" s="2">
        <f>B64</f>
        <v>122823.2181261442</v>
      </c>
      <c r="AC64" s="2"/>
      <c r="AD64" s="2">
        <f t="shared" si="37"/>
        <v>128711.94076910686</v>
      </c>
      <c r="AE64" s="2">
        <f t="shared" si="37"/>
        <v>66311.835256312901</v>
      </c>
      <c r="AF64" s="2"/>
      <c r="AG64" s="2">
        <f t="shared" si="38"/>
        <v>101511.9350860054</v>
      </c>
      <c r="AH64" s="2">
        <f t="shared" si="38"/>
        <v>161686.61147411368</v>
      </c>
      <c r="AI64" s="2">
        <f t="shared" si="17"/>
        <v>581045.54071168299</v>
      </c>
      <c r="AJ64" s="2">
        <f t="shared" si="7"/>
        <v>0</v>
      </c>
    </row>
    <row r="65" spans="1:19" x14ac:dyDescent="0.3">
      <c r="A65" s="9" t="s">
        <v>79</v>
      </c>
      <c r="B65" s="10">
        <f>B64</f>
        <v>122823.2181261442</v>
      </c>
      <c r="C65" s="10"/>
      <c r="D65" s="10">
        <f>D64</f>
        <v>128711.94076910686</v>
      </c>
      <c r="E65" s="10">
        <f>E64</f>
        <v>66311.835256312901</v>
      </c>
      <c r="F65" s="10"/>
      <c r="G65" s="10">
        <f>G64</f>
        <v>101511.9350860054</v>
      </c>
      <c r="H65" s="10">
        <f>H64</f>
        <v>161686.61147411368</v>
      </c>
      <c r="I65" s="10">
        <f>SUM(B65:H65)</f>
        <v>581045.54071168299</v>
      </c>
      <c r="J65" s="10"/>
      <c r="K65" s="10"/>
      <c r="S65" s="7"/>
    </row>
    <row r="66" spans="1:19" x14ac:dyDescent="0.3">
      <c r="A66" s="11" t="s">
        <v>80</v>
      </c>
      <c r="I66" s="6">
        <f>(I65-I39)/I39</f>
        <v>4.8104554071168302</v>
      </c>
      <c r="K66" s="6"/>
    </row>
    <row r="67" spans="1:19" x14ac:dyDescent="0.3">
      <c r="A67" s="1" t="s">
        <v>81</v>
      </c>
      <c r="I67" s="12">
        <f>STDEV(L40:L64)</f>
        <v>0.12555297723516093</v>
      </c>
    </row>
    <row r="68" spans="1:19" x14ac:dyDescent="0.3">
      <c r="A68" s="1" t="s">
        <v>82</v>
      </c>
      <c r="I68" s="13">
        <f>((1+I66)^(1/I73))-1</f>
        <v>7.292263347633865E-2</v>
      </c>
    </row>
    <row r="69" spans="1:19" x14ac:dyDescent="0.3">
      <c r="A69" s="1" t="s">
        <v>83</v>
      </c>
      <c r="I69" s="31">
        <f>J60</f>
        <v>-183384.57444035582</v>
      </c>
    </row>
    <row r="70" spans="1:19" x14ac:dyDescent="0.3">
      <c r="A70" s="1" t="s">
        <v>84</v>
      </c>
      <c r="I70" s="32">
        <f>K60</f>
        <v>-0.30034917946642892</v>
      </c>
    </row>
    <row r="71" spans="1:19" x14ac:dyDescent="0.3">
      <c r="A71" s="3" t="s">
        <v>85</v>
      </c>
      <c r="I71" s="33">
        <f>I64-I65</f>
        <v>0</v>
      </c>
    </row>
    <row r="72" spans="1:19" x14ac:dyDescent="0.3">
      <c r="A72" s="3" t="s">
        <v>149</v>
      </c>
      <c r="I72" s="33">
        <f>((SUM(J40:J64))-(I65-I39))</f>
        <v>0</v>
      </c>
    </row>
    <row r="73" spans="1:19" x14ac:dyDescent="0.3">
      <c r="A73" s="3" t="s">
        <v>160</v>
      </c>
      <c r="I73" s="3">
        <f>COUNTA(I40:I64)</f>
        <v>25</v>
      </c>
    </row>
    <row r="74" spans="1:19" x14ac:dyDescent="0.3">
      <c r="A74" s="1" t="s">
        <v>106</v>
      </c>
      <c r="B74" s="63"/>
      <c r="C74" s="63"/>
      <c r="D74" s="63"/>
      <c r="E74" s="63"/>
      <c r="G74" s="63"/>
      <c r="H74" s="63"/>
      <c r="I74" s="84">
        <f>(SUM(B62:G62)/I62)</f>
        <v>0.72237295210268182</v>
      </c>
    </row>
    <row r="75" spans="1:19" x14ac:dyDescent="0.3">
      <c r="A75" s="1" t="s">
        <v>107</v>
      </c>
      <c r="B75" s="63"/>
      <c r="C75" s="63"/>
      <c r="D75" s="63"/>
      <c r="E75" s="63"/>
      <c r="G75" s="63"/>
      <c r="H75" s="63"/>
      <c r="I75" s="84">
        <f>(H62/I62)</f>
        <v>0.27762704789731818</v>
      </c>
    </row>
    <row r="76" spans="1:19" x14ac:dyDescent="0.3">
      <c r="A76" s="3" t="s">
        <v>108</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6"/>
  <sheetViews>
    <sheetView topLeftCell="A57" zoomScaleNormal="100" workbookViewId="0">
      <selection activeCell="A74" sqref="A74:I76"/>
    </sheetView>
  </sheetViews>
  <sheetFormatPr defaultColWidth="8.88671875" defaultRowHeight="14.4" x14ac:dyDescent="0.3"/>
  <cols>
    <col min="1" max="1" width="25.44140625" customWidth="1"/>
    <col min="2" max="4" width="9.33203125" bestFit="1" customWidth="1"/>
    <col min="5" max="5" width="9.44140625" bestFit="1" customWidth="1"/>
    <col min="7" max="7" width="9.88671875" bestFit="1" customWidth="1"/>
    <col min="8" max="8" width="9.33203125" bestFit="1" customWidth="1"/>
    <col min="9" max="9" width="10.6640625" customWidth="1"/>
    <col min="10" max="10" width="10" bestFit="1" customWidth="1"/>
    <col min="39" max="40" width="10.88671875" bestFit="1" customWidth="1"/>
    <col min="41" max="41" width="9.33203125" bestFit="1" customWidth="1"/>
    <col min="42" max="42" width="9.44140625" bestFit="1" customWidth="1"/>
    <col min="43" max="43" width="10.88671875" bestFit="1" customWidth="1"/>
    <col min="44" max="44" width="9.88671875" bestFit="1" customWidth="1"/>
    <col min="45" max="45" width="10.88671875" bestFit="1" customWidth="1"/>
    <col min="46" max="46" width="11.44140625" customWidth="1"/>
  </cols>
  <sheetData>
    <row r="1" spans="1:8" x14ac:dyDescent="0.3">
      <c r="A1" s="20" t="s">
        <v>50</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0</v>
      </c>
      <c r="B29" s="17">
        <f>'Non-Rebalanced Portfolio'!B29</f>
        <v>0</v>
      </c>
      <c r="C29" s="19"/>
      <c r="D29" s="17">
        <f>'Non-Rebalanced Portfolio'!D29</f>
        <v>0</v>
      </c>
      <c r="E29" s="17">
        <f>'Non-Rebalanced Portfolio'!E29</f>
        <v>0</v>
      </c>
      <c r="F29" s="19"/>
      <c r="G29" s="17">
        <f>'Non-Rebalanced Portfolio'!G29</f>
        <v>0</v>
      </c>
      <c r="H29" s="17">
        <f>'Non-Rebalanced Portfolio'!H29</f>
        <v>0</v>
      </c>
    </row>
    <row r="30" spans="1:8" x14ac:dyDescent="0.3">
      <c r="A30" s="17">
        <f>'Non-Rebalanced Portfolio'!A30</f>
        <v>0</v>
      </c>
      <c r="B30" s="17">
        <f>'Non-Rebalanced Portfolio'!B30</f>
        <v>0</v>
      </c>
      <c r="C30" s="19"/>
      <c r="D30" s="17">
        <f>'Non-Rebalanced Portfolio'!D30</f>
        <v>0</v>
      </c>
      <c r="E30" s="17">
        <f>'Non-Rebalanced Portfolio'!E30</f>
        <v>0</v>
      </c>
      <c r="F30" s="19"/>
      <c r="G30" s="17">
        <f>'Non-Rebalanced Portfolio'!G30</f>
        <v>0</v>
      </c>
      <c r="H30" s="17">
        <f>'Non-Rebalanced Portfolio'!H30</f>
        <v>0</v>
      </c>
    </row>
    <row r="31" spans="1:8" x14ac:dyDescent="0.3">
      <c r="A31" s="17">
        <f>'Non-Rebalanced Portfolio'!A31</f>
        <v>0</v>
      </c>
      <c r="B31" s="17">
        <f>'Non-Rebalanced Portfolio'!B31</f>
        <v>0</v>
      </c>
      <c r="C31" s="19"/>
      <c r="D31" s="17">
        <f>'Non-Rebalanced Portfolio'!D31</f>
        <v>0</v>
      </c>
      <c r="E31" s="17">
        <f>'Non-Rebalanced Portfolio'!E31</f>
        <v>0</v>
      </c>
      <c r="F31" s="19"/>
      <c r="G31" s="17">
        <f>'Non-Rebalanced Portfolio'!G31</f>
        <v>0</v>
      </c>
      <c r="H31" s="17">
        <f>'Non-Rebalanced Portfolio'!H31</f>
        <v>0</v>
      </c>
    </row>
    <row r="32" spans="1:8" x14ac:dyDescent="0.3">
      <c r="A32" s="17">
        <f>'Non-Rebalanced Portfolio'!A32</f>
        <v>0</v>
      </c>
      <c r="B32" s="17">
        <f>'Non-Rebalanced Portfolio'!B32</f>
        <v>0</v>
      </c>
      <c r="C32" s="19"/>
      <c r="D32" s="17">
        <f>'Non-Rebalanced Portfolio'!D32</f>
        <v>0</v>
      </c>
      <c r="E32" s="17">
        <f>'Non-Rebalanced Portfolio'!E32</f>
        <v>0</v>
      </c>
      <c r="F32" s="19"/>
      <c r="G32" s="17">
        <f>'Non-Rebalanced Portfolio'!G32</f>
        <v>0</v>
      </c>
      <c r="H32" s="17">
        <f>'Non-Rebalanced Portfolio'!H32</f>
        <v>0</v>
      </c>
    </row>
    <row r="33" spans="1:47" x14ac:dyDescent="0.3">
      <c r="A33" s="17">
        <f>'Non-Rebalanced Portfolio'!A33</f>
        <v>0</v>
      </c>
      <c r="B33" s="17">
        <f>'Non-Rebalanced Portfolio'!B33</f>
        <v>0</v>
      </c>
      <c r="C33" s="19"/>
      <c r="D33" s="17">
        <f>'Non-Rebalanced Portfolio'!D33</f>
        <v>0</v>
      </c>
      <c r="E33" s="17">
        <f>'Non-Rebalanced Portfolio'!E33</f>
        <v>0</v>
      </c>
      <c r="F33" s="19"/>
      <c r="G33" s="17">
        <f>'Non-Rebalanced Portfolio'!G33</f>
        <v>0</v>
      </c>
      <c r="H33" s="17">
        <f>'Non-Rebalanced Portfolio'!H33</f>
        <v>0</v>
      </c>
    </row>
    <row r="36" spans="1:47" x14ac:dyDescent="0.3">
      <c r="A36" s="20" t="s">
        <v>117</v>
      </c>
      <c r="O36" s="20" t="s">
        <v>127</v>
      </c>
      <c r="AB36" s="20" t="s">
        <v>18</v>
      </c>
      <c r="AL36" s="20" t="s">
        <v>21</v>
      </c>
    </row>
    <row r="37" spans="1:47"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89</v>
      </c>
    </row>
    <row r="38" spans="1:47"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73</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88</v>
      </c>
    </row>
    <row r="39" spans="1:47" x14ac:dyDescent="0.3">
      <c r="A39" t="s">
        <v>72</v>
      </c>
      <c r="B39" s="2">
        <v>60000</v>
      </c>
      <c r="C39" s="2">
        <v>0</v>
      </c>
      <c r="F39" s="2">
        <v>0</v>
      </c>
      <c r="H39" s="2">
        <v>40000</v>
      </c>
      <c r="I39" s="2">
        <f>SUM(B39:H39)</f>
        <v>100000</v>
      </c>
      <c r="O39" s="21" t="s">
        <v>87</v>
      </c>
      <c r="P39" s="22">
        <f>B39/$I39</f>
        <v>0.6</v>
      </c>
      <c r="Q39" s="22">
        <f>C39/$I39</f>
        <v>0</v>
      </c>
      <c r="R39" s="56">
        <v>0</v>
      </c>
      <c r="S39" s="56">
        <v>0</v>
      </c>
      <c r="T39" s="22">
        <f>F39/$I39</f>
        <v>0</v>
      </c>
      <c r="U39" s="56">
        <v>0</v>
      </c>
      <c r="V39" s="22">
        <f>H39/$I39</f>
        <v>0.4</v>
      </c>
      <c r="W39" s="22">
        <f>I39/$I39</f>
        <v>1</v>
      </c>
      <c r="X39" s="24"/>
      <c r="Z39" s="22"/>
      <c r="AB39" s="21" t="str">
        <f>O39</f>
        <v>Target Allocation</v>
      </c>
      <c r="AC39" s="24">
        <f t="shared" si="2"/>
        <v>0.6</v>
      </c>
      <c r="AD39" s="24">
        <f t="shared" si="2"/>
        <v>0</v>
      </c>
      <c r="AE39" s="25">
        <f t="shared" si="2"/>
        <v>0</v>
      </c>
      <c r="AF39" s="25">
        <f t="shared" si="2"/>
        <v>0</v>
      </c>
      <c r="AG39" s="24">
        <f t="shared" si="2"/>
        <v>0</v>
      </c>
      <c r="AH39" s="25">
        <f t="shared" si="2"/>
        <v>0</v>
      </c>
      <c r="AI39" s="24">
        <f t="shared" si="2"/>
        <v>0.4</v>
      </c>
      <c r="AJ39" s="24">
        <f>W39</f>
        <v>1</v>
      </c>
      <c r="AL39" s="21" t="str">
        <f>AB39</f>
        <v>Target Allocation</v>
      </c>
      <c r="AM39" s="24">
        <f>AC39</f>
        <v>0.6</v>
      </c>
      <c r="AN39" s="24">
        <f t="shared" si="3"/>
        <v>0</v>
      </c>
      <c r="AO39" s="25">
        <f t="shared" si="3"/>
        <v>0</v>
      </c>
      <c r="AP39" s="25">
        <f t="shared" si="3"/>
        <v>0</v>
      </c>
      <c r="AQ39" s="24">
        <f t="shared" si="3"/>
        <v>0</v>
      </c>
      <c r="AR39" s="25">
        <f t="shared" si="3"/>
        <v>0</v>
      </c>
      <c r="AS39" s="24">
        <f t="shared" si="3"/>
        <v>0.4</v>
      </c>
      <c r="AT39" s="24">
        <f t="shared" si="3"/>
        <v>1</v>
      </c>
      <c r="AU39" s="2"/>
    </row>
    <row r="40" spans="1:47" x14ac:dyDescent="0.3">
      <c r="A40">
        <f t="shared" ref="A40:A64" si="4">A4</f>
        <v>1988</v>
      </c>
      <c r="B40" s="2">
        <f>B39*(1+(B4/100))</f>
        <v>69732</v>
      </c>
      <c r="C40" s="2">
        <f>C39*(1+(C4/100))</f>
        <v>0</v>
      </c>
      <c r="D40" s="2"/>
      <c r="E40" s="2"/>
      <c r="F40" s="2">
        <f>F39*(1+(F4/100))</f>
        <v>0</v>
      </c>
      <c r="G40" s="2"/>
      <c r="H40" s="2">
        <f>H39*(1+(H4/100))</f>
        <v>42939.999999999993</v>
      </c>
      <c r="I40" s="2">
        <f>SUM(B40:H40)</f>
        <v>112672</v>
      </c>
      <c r="J40" s="2">
        <f>I40-I39</f>
        <v>12672</v>
      </c>
      <c r="K40" s="6">
        <f>(J40/I39)</f>
        <v>0.12672</v>
      </c>
      <c r="L40" s="7">
        <f>K40+1</f>
        <v>1.1267199999999999</v>
      </c>
      <c r="O40">
        <f>A40</f>
        <v>1988</v>
      </c>
      <c r="P40" s="6">
        <f t="shared" ref="P40:U64" si="5">B40/$I40</f>
        <v>0.61889378017608632</v>
      </c>
      <c r="Q40" s="6">
        <f t="shared" si="5"/>
        <v>0</v>
      </c>
      <c r="R40" s="7"/>
      <c r="S40" s="7"/>
      <c r="T40" s="6">
        <f t="shared" ref="T40:T48" si="6">F40/$I40</f>
        <v>0</v>
      </c>
      <c r="U40" s="7"/>
      <c r="V40" s="6">
        <f t="shared" ref="V40:V64" si="7">H40/$I40</f>
        <v>0.38110621982391357</v>
      </c>
      <c r="W40" s="6">
        <f>SUM(P40:V40)</f>
        <v>0.99999999999999989</v>
      </c>
      <c r="X40" s="7">
        <f>SUM(P40:U40)</f>
        <v>0.61889378017608632</v>
      </c>
      <c r="Y40" s="7">
        <f>W40-(X40+V40)</f>
        <v>0</v>
      </c>
      <c r="Z40" s="6"/>
      <c r="AB40">
        <f>O40</f>
        <v>1988</v>
      </c>
      <c r="AC40" s="1" t="b">
        <f>AND((B40/$I40)&gt;0.15,(B40/$I40)&lt;0.25)</f>
        <v>0</v>
      </c>
      <c r="AD40" s="1" t="b">
        <f>AND((C40/$I40)&gt;0.25,(C40/$I40)&lt;0.35)</f>
        <v>0</v>
      </c>
      <c r="AG40" s="1" t="b">
        <f t="shared" ref="AG40:AG48" si="8">AND((F40/$I40)&gt;0.15,(F40/$I40)&lt;0.25)</f>
        <v>0</v>
      </c>
      <c r="AI40" s="1" t="b">
        <f>AND((H40/$I40)&gt;0.25,(H40/$I40)&lt;0.35)</f>
        <v>0</v>
      </c>
      <c r="AJ40" s="1" t="b">
        <f>AND((I40/$I40)&gt;0.999,(I40/$I40)&lt;1.01)</f>
        <v>1</v>
      </c>
      <c r="AL40">
        <f>A40</f>
        <v>1988</v>
      </c>
      <c r="AM40" s="2">
        <f t="shared" ref="AM40:AN50" si="9">$I40*AM$39</f>
        <v>67603.199999999997</v>
      </c>
      <c r="AN40" s="2">
        <f t="shared" si="9"/>
        <v>0</v>
      </c>
      <c r="AO40" s="2"/>
      <c r="AP40" s="2"/>
      <c r="AQ40" s="2">
        <f t="shared" ref="AQ40:AQ49" si="10">$I40*AQ$39</f>
        <v>0</v>
      </c>
      <c r="AR40" s="2"/>
      <c r="AS40" s="2">
        <f t="shared" ref="AS40:AS51" si="11">$I40*AS$39</f>
        <v>45068.800000000003</v>
      </c>
      <c r="AT40" s="2">
        <f>SUM(AM40:AS40)</f>
        <v>112672</v>
      </c>
      <c r="AU40" s="2">
        <f>AT40-I40</f>
        <v>0</v>
      </c>
    </row>
    <row r="41" spans="1:47" x14ac:dyDescent="0.3">
      <c r="A41">
        <f t="shared" si="4"/>
        <v>1989</v>
      </c>
      <c r="B41" s="2">
        <f t="shared" ref="B41:C56" si="12">AM40*(1+(B5/100))</f>
        <v>88803.563519999996</v>
      </c>
      <c r="C41" s="2">
        <f t="shared" si="12"/>
        <v>0</v>
      </c>
      <c r="D41" s="2"/>
      <c r="E41" s="2"/>
      <c r="F41" s="2">
        <f t="shared" ref="F41:F48" si="13">AQ40*(1+(F5/100))</f>
        <v>0</v>
      </c>
      <c r="G41" s="2"/>
      <c r="H41" s="2">
        <f t="shared" ref="H41:H64" si="14">AS40*(1+(H5/100))</f>
        <v>51216.184320000008</v>
      </c>
      <c r="I41" s="2">
        <f t="shared" ref="I41:I64" si="15">SUM(B41:H41)</f>
        <v>140019.74784</v>
      </c>
      <c r="J41" s="2">
        <f t="shared" ref="J41:J64" si="16">I41-I40</f>
        <v>27347.747839999996</v>
      </c>
      <c r="K41" s="6">
        <f t="shared" ref="K41:K64" si="17">(J41/I40)</f>
        <v>0.24271999999999996</v>
      </c>
      <c r="L41" s="7">
        <f t="shared" ref="L41:L64" si="18">K41+1</f>
        <v>1.24272</v>
      </c>
      <c r="O41">
        <f t="shared" ref="O41:O64" si="19">A41</f>
        <v>1989</v>
      </c>
      <c r="P41" s="6">
        <f t="shared" si="5"/>
        <v>0.63422170722286597</v>
      </c>
      <c r="Q41" s="6">
        <f t="shared" si="5"/>
        <v>0</v>
      </c>
      <c r="R41" s="7"/>
      <c r="S41" s="7"/>
      <c r="T41" s="6">
        <f t="shared" si="6"/>
        <v>0</v>
      </c>
      <c r="U41" s="7"/>
      <c r="V41" s="6">
        <f t="shared" si="7"/>
        <v>0.36577829277713408</v>
      </c>
      <c r="W41" s="6">
        <f t="shared" ref="W41:W64" si="20">SUM(P41:V41)</f>
        <v>1</v>
      </c>
      <c r="X41" s="7">
        <f t="shared" ref="X41:X64" si="21">SUM(P41:U41)</f>
        <v>0.63422170722286597</v>
      </c>
      <c r="Y41" s="7">
        <f t="shared" ref="Y41:Y64" si="22">W41-(X41+V41)</f>
        <v>0</v>
      </c>
      <c r="Z41" s="6"/>
      <c r="AB41">
        <f t="shared" ref="AB41:AB64" si="23">O41</f>
        <v>1989</v>
      </c>
      <c r="AC41" s="1" t="b">
        <f t="shared" ref="AC41:AC64" si="24">AND((B41/$I41)&gt;0.15,(B41/$I41)&lt;0.25)</f>
        <v>0</v>
      </c>
      <c r="AD41" s="1" t="b">
        <f t="shared" ref="AD41:AD50" si="25">AND((C41/$I41)&gt;0.25,(C41/$I41)&lt;0.35)</f>
        <v>0</v>
      </c>
      <c r="AG41" s="1" t="b">
        <f t="shared" si="8"/>
        <v>0</v>
      </c>
      <c r="AI41" s="1" t="b">
        <f t="shared" ref="AI41:AI64" si="26">AND((H41/$I41)&gt;0.25,(H41/$I41)&lt;0.35)</f>
        <v>0</v>
      </c>
      <c r="AJ41" s="1" t="b">
        <f t="shared" ref="AJ41:AJ64" si="27">AND((I41/$I41)&gt;0.999,(I41/$I41)&lt;1.01)</f>
        <v>1</v>
      </c>
      <c r="AL41">
        <f t="shared" ref="AL41:AL64" si="28">A41</f>
        <v>1989</v>
      </c>
      <c r="AM41" s="2">
        <f t="shared" si="9"/>
        <v>84011.848703999989</v>
      </c>
      <c r="AN41" s="2">
        <f t="shared" si="9"/>
        <v>0</v>
      </c>
      <c r="AO41" s="2"/>
      <c r="AP41" s="2"/>
      <c r="AQ41" s="2">
        <f t="shared" si="10"/>
        <v>0</v>
      </c>
      <c r="AR41" s="2"/>
      <c r="AS41" s="2">
        <f t="shared" si="11"/>
        <v>56007.899136</v>
      </c>
      <c r="AT41" s="2">
        <f t="shared" ref="AT41:AT64" si="29">I41</f>
        <v>140019.74784</v>
      </c>
      <c r="AU41" s="2">
        <f t="shared" ref="AU41:AU64" si="30">AT41-I41</f>
        <v>0</v>
      </c>
    </row>
    <row r="42" spans="1:47" x14ac:dyDescent="0.3">
      <c r="A42">
        <f t="shared" si="4"/>
        <v>1990</v>
      </c>
      <c r="B42" s="2">
        <f t="shared" si="12"/>
        <v>81222.655327027183</v>
      </c>
      <c r="C42" s="2">
        <f t="shared" si="12"/>
        <v>0</v>
      </c>
      <c r="D42" s="2"/>
      <c r="E42" s="2"/>
      <c r="F42" s="2">
        <f t="shared" si="13"/>
        <v>0</v>
      </c>
      <c r="G42" s="2"/>
      <c r="H42" s="2">
        <f t="shared" si="14"/>
        <v>60852.582411264004</v>
      </c>
      <c r="I42" s="2">
        <f t="shared" si="15"/>
        <v>142075.23773829118</v>
      </c>
      <c r="J42" s="2">
        <f t="shared" si="16"/>
        <v>2055.4898982911836</v>
      </c>
      <c r="K42" s="6">
        <f t="shared" si="17"/>
        <v>1.4679999999999884E-2</v>
      </c>
      <c r="L42" s="7">
        <f t="shared" si="18"/>
        <v>1.0146799999999998</v>
      </c>
      <c r="O42">
        <f t="shared" si="19"/>
        <v>1990</v>
      </c>
      <c r="P42" s="6">
        <f t="shared" si="5"/>
        <v>0.57168762565537901</v>
      </c>
      <c r="Q42" s="6">
        <f t="shared" si="5"/>
        <v>0</v>
      </c>
      <c r="R42" s="7"/>
      <c r="S42" s="7"/>
      <c r="T42" s="6">
        <f t="shared" si="6"/>
        <v>0</v>
      </c>
      <c r="U42" s="7"/>
      <c r="V42" s="6">
        <f t="shared" si="7"/>
        <v>0.42831237434462105</v>
      </c>
      <c r="W42" s="6">
        <f t="shared" si="20"/>
        <v>1</v>
      </c>
      <c r="X42" s="7">
        <f t="shared" si="21"/>
        <v>0.57168762565537901</v>
      </c>
      <c r="Y42" s="7">
        <f t="shared" si="22"/>
        <v>0</v>
      </c>
      <c r="Z42" s="6"/>
      <c r="AB42">
        <f t="shared" si="23"/>
        <v>1990</v>
      </c>
      <c r="AC42" s="1" t="b">
        <f t="shared" si="24"/>
        <v>0</v>
      </c>
      <c r="AD42" s="1" t="b">
        <f t="shared" si="25"/>
        <v>0</v>
      </c>
      <c r="AG42" s="1" t="b">
        <f t="shared" si="8"/>
        <v>0</v>
      </c>
      <c r="AI42" s="1" t="b">
        <f t="shared" si="26"/>
        <v>0</v>
      </c>
      <c r="AJ42" s="1" t="b">
        <f t="shared" si="27"/>
        <v>1</v>
      </c>
      <c r="AL42">
        <f t="shared" si="28"/>
        <v>1990</v>
      </c>
      <c r="AM42" s="2">
        <f t="shared" si="9"/>
        <v>85245.142642974708</v>
      </c>
      <c r="AN42" s="2">
        <f t="shared" si="9"/>
        <v>0</v>
      </c>
      <c r="AO42" s="2"/>
      <c r="AP42" s="2"/>
      <c r="AQ42" s="2">
        <f t="shared" si="10"/>
        <v>0</v>
      </c>
      <c r="AR42" s="2"/>
      <c r="AS42" s="2">
        <f t="shared" si="11"/>
        <v>56830.095095316472</v>
      </c>
      <c r="AT42" s="2">
        <f t="shared" si="29"/>
        <v>142075.23773829118</v>
      </c>
      <c r="AU42" s="2">
        <f t="shared" si="30"/>
        <v>0</v>
      </c>
    </row>
    <row r="43" spans="1:47" x14ac:dyDescent="0.3">
      <c r="A43">
        <f t="shared" si="4"/>
        <v>1991</v>
      </c>
      <c r="B43" s="2">
        <f t="shared" si="12"/>
        <v>111006.22474968167</v>
      </c>
      <c r="C43" s="2">
        <f t="shared" si="12"/>
        <v>0</v>
      </c>
      <c r="D43" s="2"/>
      <c r="E43" s="2"/>
      <c r="F43" s="2">
        <f t="shared" si="13"/>
        <v>0</v>
      </c>
      <c r="G43" s="2"/>
      <c r="H43" s="2">
        <f t="shared" si="14"/>
        <v>65496.684597352236</v>
      </c>
      <c r="I43" s="2">
        <f t="shared" si="15"/>
        <v>176502.90934703391</v>
      </c>
      <c r="J43" s="2">
        <f t="shared" si="16"/>
        <v>34427.671608742734</v>
      </c>
      <c r="K43" s="6">
        <f t="shared" si="17"/>
        <v>0.24232000000000012</v>
      </c>
      <c r="L43" s="7">
        <f t="shared" si="18"/>
        <v>1.2423200000000001</v>
      </c>
      <c r="O43">
        <f t="shared" si="19"/>
        <v>1991</v>
      </c>
      <c r="P43" s="6">
        <f t="shared" si="5"/>
        <v>0.62892008500225383</v>
      </c>
      <c r="Q43" s="6">
        <f t="shared" si="5"/>
        <v>0</v>
      </c>
      <c r="R43" s="7"/>
      <c r="S43" s="7"/>
      <c r="T43" s="6">
        <f t="shared" si="6"/>
        <v>0</v>
      </c>
      <c r="U43" s="7"/>
      <c r="V43" s="6">
        <f t="shared" si="7"/>
        <v>0.37107991499774612</v>
      </c>
      <c r="W43" s="6">
        <f t="shared" si="20"/>
        <v>1</v>
      </c>
      <c r="X43" s="7">
        <f t="shared" si="21"/>
        <v>0.62892008500225383</v>
      </c>
      <c r="Y43" s="7">
        <f t="shared" si="22"/>
        <v>0</v>
      </c>
      <c r="Z43" s="6"/>
      <c r="AB43">
        <f t="shared" si="23"/>
        <v>1991</v>
      </c>
      <c r="AC43" s="1" t="b">
        <f t="shared" si="24"/>
        <v>0</v>
      </c>
      <c r="AD43" s="1" t="b">
        <f t="shared" si="25"/>
        <v>0</v>
      </c>
      <c r="AG43" s="1" t="b">
        <f t="shared" si="8"/>
        <v>0</v>
      </c>
      <c r="AI43" s="1" t="b">
        <f t="shared" si="26"/>
        <v>0</v>
      </c>
      <c r="AJ43" s="1" t="b">
        <f t="shared" si="27"/>
        <v>1</v>
      </c>
      <c r="AL43">
        <f t="shared" si="28"/>
        <v>1991</v>
      </c>
      <c r="AM43" s="2">
        <f t="shared" si="9"/>
        <v>105901.74560822034</v>
      </c>
      <c r="AN43" s="2">
        <f t="shared" si="9"/>
        <v>0</v>
      </c>
      <c r="AO43" s="2"/>
      <c r="AP43" s="2"/>
      <c r="AQ43" s="2">
        <f t="shared" si="10"/>
        <v>0</v>
      </c>
      <c r="AR43" s="2"/>
      <c r="AS43" s="2">
        <f t="shared" si="11"/>
        <v>70601.163738813571</v>
      </c>
      <c r="AT43" s="2">
        <f t="shared" si="29"/>
        <v>176502.90934703391</v>
      </c>
      <c r="AU43" s="2">
        <f t="shared" si="30"/>
        <v>0</v>
      </c>
    </row>
    <row r="44" spans="1:47" x14ac:dyDescent="0.3">
      <c r="A44">
        <f t="shared" si="4"/>
        <v>1992</v>
      </c>
      <c r="B44" s="2">
        <f t="shared" si="12"/>
        <v>113759.65513235029</v>
      </c>
      <c r="C44" s="2">
        <f t="shared" si="12"/>
        <v>0</v>
      </c>
      <c r="D44" s="2"/>
      <c r="E44" s="2"/>
      <c r="F44" s="2">
        <f t="shared" si="13"/>
        <v>0</v>
      </c>
      <c r="G44" s="2"/>
      <c r="H44" s="2">
        <f t="shared" si="14"/>
        <v>75642.086829764856</v>
      </c>
      <c r="I44" s="2">
        <f t="shared" si="15"/>
        <v>189401.74196211516</v>
      </c>
      <c r="J44" s="2">
        <f t="shared" si="16"/>
        <v>12898.83261508125</v>
      </c>
      <c r="K44" s="6">
        <f t="shared" si="17"/>
        <v>7.3080000000000062E-2</v>
      </c>
      <c r="L44" s="7">
        <f t="shared" si="18"/>
        <v>1.07308</v>
      </c>
      <c r="O44">
        <f t="shared" si="19"/>
        <v>1992</v>
      </c>
      <c r="P44" s="6">
        <f t="shared" si="5"/>
        <v>0.60062623476348453</v>
      </c>
      <c r="Q44" s="6">
        <f t="shared" si="5"/>
        <v>0</v>
      </c>
      <c r="R44" s="7"/>
      <c r="S44" s="7"/>
      <c r="T44" s="38">
        <f t="shared" si="6"/>
        <v>0</v>
      </c>
      <c r="U44" s="7"/>
      <c r="V44" s="6">
        <f t="shared" si="7"/>
        <v>0.39937376523651541</v>
      </c>
      <c r="W44" s="6">
        <f t="shared" si="20"/>
        <v>1</v>
      </c>
      <c r="X44" s="7">
        <f t="shared" si="21"/>
        <v>0.60062623476348453</v>
      </c>
      <c r="Y44" s="7">
        <f t="shared" si="22"/>
        <v>0</v>
      </c>
      <c r="Z44" s="6"/>
      <c r="AB44">
        <f t="shared" si="23"/>
        <v>1992</v>
      </c>
      <c r="AC44" s="1" t="b">
        <f t="shared" si="24"/>
        <v>0</v>
      </c>
      <c r="AD44" s="1" t="b">
        <f t="shared" si="25"/>
        <v>0</v>
      </c>
      <c r="AG44" s="39" t="b">
        <f t="shared" si="8"/>
        <v>0</v>
      </c>
      <c r="AI44" s="1" t="b">
        <f t="shared" si="26"/>
        <v>0</v>
      </c>
      <c r="AJ44" s="1" t="b">
        <f t="shared" si="27"/>
        <v>1</v>
      </c>
      <c r="AL44">
        <f t="shared" si="28"/>
        <v>1992</v>
      </c>
      <c r="AM44" s="2">
        <f t="shared" si="9"/>
        <v>113641.0451772691</v>
      </c>
      <c r="AN44" s="2">
        <f t="shared" si="9"/>
        <v>0</v>
      </c>
      <c r="AO44" s="2"/>
      <c r="AP44" s="2"/>
      <c r="AQ44" s="2">
        <f t="shared" si="10"/>
        <v>0</v>
      </c>
      <c r="AR44" s="2"/>
      <c r="AS44" s="2">
        <f t="shared" si="11"/>
        <v>75760.696784846063</v>
      </c>
      <c r="AT44" s="2">
        <f t="shared" si="29"/>
        <v>189401.74196211516</v>
      </c>
      <c r="AU44" s="2">
        <f t="shared" si="30"/>
        <v>0</v>
      </c>
    </row>
    <row r="45" spans="1:47" x14ac:dyDescent="0.3">
      <c r="A45">
        <f t="shared" si="4"/>
        <v>1993</v>
      </c>
      <c r="B45" s="2">
        <f t="shared" si="12"/>
        <v>124880.14454530101</v>
      </c>
      <c r="C45" s="2">
        <f t="shared" si="12"/>
        <v>0</v>
      </c>
      <c r="D45" s="2"/>
      <c r="E45" s="2"/>
      <c r="F45" s="2">
        <f t="shared" si="13"/>
        <v>0</v>
      </c>
      <c r="G45" s="2"/>
      <c r="H45" s="2">
        <f t="shared" si="14"/>
        <v>83094.332233619163</v>
      </c>
      <c r="I45" s="2">
        <f t="shared" si="15"/>
        <v>207974.47677892016</v>
      </c>
      <c r="J45" s="2">
        <f t="shared" si="16"/>
        <v>18572.734816804994</v>
      </c>
      <c r="K45" s="6">
        <f t="shared" si="17"/>
        <v>9.8059999999999897E-2</v>
      </c>
      <c r="L45" s="7">
        <f t="shared" si="18"/>
        <v>1.0980599999999998</v>
      </c>
      <c r="O45">
        <f t="shared" si="19"/>
        <v>1993</v>
      </c>
      <c r="P45" s="6">
        <f t="shared" si="5"/>
        <v>0.60045899131195024</v>
      </c>
      <c r="Q45" s="6">
        <f t="shared" si="5"/>
        <v>0</v>
      </c>
      <c r="R45" s="7"/>
      <c r="S45" s="7"/>
      <c r="T45" s="6">
        <f t="shared" si="6"/>
        <v>0</v>
      </c>
      <c r="U45" s="7"/>
      <c r="V45" s="6">
        <f t="shared" si="7"/>
        <v>0.39954100868804987</v>
      </c>
      <c r="W45" s="6">
        <f t="shared" si="20"/>
        <v>1</v>
      </c>
      <c r="X45" s="7">
        <f t="shared" si="21"/>
        <v>0.60045899131195024</v>
      </c>
      <c r="Y45" s="7">
        <f t="shared" si="22"/>
        <v>0</v>
      </c>
      <c r="Z45" s="6"/>
      <c r="AB45">
        <f t="shared" si="23"/>
        <v>1993</v>
      </c>
      <c r="AC45" s="1" t="b">
        <f t="shared" si="24"/>
        <v>0</v>
      </c>
      <c r="AD45" s="1" t="b">
        <f t="shared" si="25"/>
        <v>0</v>
      </c>
      <c r="AG45" s="1" t="b">
        <f t="shared" si="8"/>
        <v>0</v>
      </c>
      <c r="AI45" s="1" t="b">
        <f t="shared" si="26"/>
        <v>0</v>
      </c>
      <c r="AJ45" s="1" t="b">
        <f t="shared" si="27"/>
        <v>1</v>
      </c>
      <c r="AL45">
        <f t="shared" si="28"/>
        <v>1993</v>
      </c>
      <c r="AM45" s="2">
        <f t="shared" si="9"/>
        <v>124784.68606735209</v>
      </c>
      <c r="AN45" s="2">
        <f t="shared" si="9"/>
        <v>0</v>
      </c>
      <c r="AO45" s="2"/>
      <c r="AP45" s="2"/>
      <c r="AQ45" s="2">
        <f t="shared" si="10"/>
        <v>0</v>
      </c>
      <c r="AR45" s="2"/>
      <c r="AS45" s="2">
        <f t="shared" si="11"/>
        <v>83189.790711568072</v>
      </c>
      <c r="AT45" s="2">
        <f t="shared" si="29"/>
        <v>207974.47677892016</v>
      </c>
      <c r="AU45" s="2">
        <f t="shared" si="30"/>
        <v>0</v>
      </c>
    </row>
    <row r="46" spans="1:47" x14ac:dyDescent="0.3">
      <c r="A46">
        <f t="shared" si="4"/>
        <v>1994</v>
      </c>
      <c r="B46" s="2">
        <f t="shared" si="12"/>
        <v>126257.14536294685</v>
      </c>
      <c r="C46" s="2">
        <f t="shared" si="12"/>
        <v>0</v>
      </c>
      <c r="D46" s="2"/>
      <c r="E46" s="2"/>
      <c r="F46" s="2">
        <f t="shared" si="13"/>
        <v>0</v>
      </c>
      <c r="G46" s="2"/>
      <c r="H46" s="2">
        <f t="shared" si="14"/>
        <v>80976.942278640359</v>
      </c>
      <c r="I46" s="2">
        <f t="shared" si="15"/>
        <v>207234.08764158719</v>
      </c>
      <c r="J46" s="2">
        <f t="shared" si="16"/>
        <v>-740.38913733296795</v>
      </c>
      <c r="K46" s="6">
        <f t="shared" si="17"/>
        <v>-3.5600000000000588E-3</v>
      </c>
      <c r="L46" s="7">
        <f t="shared" si="18"/>
        <v>0.99643999999999999</v>
      </c>
      <c r="O46">
        <f t="shared" si="19"/>
        <v>1994</v>
      </c>
      <c r="P46" s="6">
        <f t="shared" si="5"/>
        <v>0.60924892617719084</v>
      </c>
      <c r="Q46" s="6">
        <f t="shared" si="5"/>
        <v>0</v>
      </c>
      <c r="R46" s="7"/>
      <c r="S46" s="7"/>
      <c r="T46" s="6">
        <f t="shared" si="6"/>
        <v>0</v>
      </c>
      <c r="U46" s="7"/>
      <c r="V46" s="6">
        <f t="shared" si="7"/>
        <v>0.39075107382280927</v>
      </c>
      <c r="W46" s="6">
        <f t="shared" si="20"/>
        <v>1</v>
      </c>
      <c r="X46" s="7">
        <f t="shared" si="21"/>
        <v>0.60924892617719084</v>
      </c>
      <c r="Y46" s="7">
        <f t="shared" si="22"/>
        <v>0</v>
      </c>
      <c r="Z46" s="6"/>
      <c r="AB46">
        <f t="shared" si="23"/>
        <v>1994</v>
      </c>
      <c r="AC46" s="1" t="b">
        <f t="shared" si="24"/>
        <v>0</v>
      </c>
      <c r="AD46" s="1" t="b">
        <f t="shared" si="25"/>
        <v>0</v>
      </c>
      <c r="AG46" s="1" t="b">
        <f t="shared" si="8"/>
        <v>0</v>
      </c>
      <c r="AI46" s="1" t="b">
        <f t="shared" si="26"/>
        <v>0</v>
      </c>
      <c r="AJ46" s="1" t="b">
        <f t="shared" si="27"/>
        <v>1</v>
      </c>
      <c r="AL46">
        <f t="shared" si="28"/>
        <v>1994</v>
      </c>
      <c r="AM46" s="2">
        <f t="shared" si="9"/>
        <v>124340.45258495231</v>
      </c>
      <c r="AN46" s="2">
        <f t="shared" si="9"/>
        <v>0</v>
      </c>
      <c r="AO46" s="2"/>
      <c r="AP46" s="2"/>
      <c r="AQ46" s="2">
        <f t="shared" si="10"/>
        <v>0</v>
      </c>
      <c r="AR46" s="2"/>
      <c r="AS46" s="2">
        <f t="shared" si="11"/>
        <v>82893.635056634885</v>
      </c>
      <c r="AT46" s="2">
        <f t="shared" si="29"/>
        <v>207234.08764158719</v>
      </c>
      <c r="AU46" s="2">
        <f t="shared" si="30"/>
        <v>0</v>
      </c>
    </row>
    <row r="47" spans="1:47" x14ac:dyDescent="0.3">
      <c r="A47">
        <f t="shared" si="4"/>
        <v>1995</v>
      </c>
      <c r="B47" s="2">
        <f t="shared" si="12"/>
        <v>170905.95207801694</v>
      </c>
      <c r="C47" s="2">
        <f t="shared" si="12"/>
        <v>0</v>
      </c>
      <c r="D47" s="2"/>
      <c r="E47" s="2"/>
      <c r="F47" s="2">
        <f t="shared" si="13"/>
        <v>0</v>
      </c>
      <c r="G47" s="2"/>
      <c r="H47" s="2">
        <f t="shared" si="14"/>
        <v>97963.697909931099</v>
      </c>
      <c r="I47" s="2">
        <f t="shared" si="15"/>
        <v>268869.64998794801</v>
      </c>
      <c r="J47" s="2">
        <f t="shared" si="16"/>
        <v>61635.562346360821</v>
      </c>
      <c r="K47" s="6">
        <f t="shared" si="17"/>
        <v>0.2974199999999998</v>
      </c>
      <c r="L47" s="7">
        <f t="shared" si="18"/>
        <v>1.2974199999999998</v>
      </c>
      <c r="O47">
        <f t="shared" si="19"/>
        <v>1995</v>
      </c>
      <c r="P47" s="6">
        <f t="shared" si="5"/>
        <v>0.63564612847034885</v>
      </c>
      <c r="Q47" s="6">
        <f t="shared" si="5"/>
        <v>0</v>
      </c>
      <c r="R47" s="7"/>
      <c r="S47" s="7"/>
      <c r="T47" s="6">
        <f t="shared" si="6"/>
        <v>0</v>
      </c>
      <c r="U47" s="7"/>
      <c r="V47" s="6">
        <f t="shared" si="7"/>
        <v>0.36435387152965121</v>
      </c>
      <c r="W47" s="6">
        <f t="shared" si="20"/>
        <v>1</v>
      </c>
      <c r="X47" s="7">
        <f t="shared" si="21"/>
        <v>0.63564612847034885</v>
      </c>
      <c r="Y47" s="7">
        <f t="shared" si="22"/>
        <v>0</v>
      </c>
      <c r="Z47" s="6"/>
      <c r="AB47">
        <f t="shared" si="23"/>
        <v>1995</v>
      </c>
      <c r="AC47" s="1" t="b">
        <f t="shared" si="24"/>
        <v>0</v>
      </c>
      <c r="AD47" s="1" t="b">
        <f t="shared" si="25"/>
        <v>0</v>
      </c>
      <c r="AG47" s="1" t="b">
        <f t="shared" si="8"/>
        <v>0</v>
      </c>
      <c r="AI47" s="1" t="b">
        <f t="shared" si="26"/>
        <v>0</v>
      </c>
      <c r="AJ47" s="1" t="b">
        <f t="shared" si="27"/>
        <v>1</v>
      </c>
      <c r="AL47">
        <f t="shared" si="28"/>
        <v>1995</v>
      </c>
      <c r="AM47" s="2">
        <f t="shared" si="9"/>
        <v>161321.78999276881</v>
      </c>
      <c r="AN47" s="2">
        <f t="shared" si="9"/>
        <v>0</v>
      </c>
      <c r="AO47" s="2"/>
      <c r="AP47" s="2"/>
      <c r="AQ47" s="2">
        <f t="shared" si="10"/>
        <v>0</v>
      </c>
      <c r="AR47" s="2"/>
      <c r="AS47" s="2">
        <f t="shared" si="11"/>
        <v>107547.85999517921</v>
      </c>
      <c r="AT47" s="2">
        <f t="shared" si="29"/>
        <v>268869.64998794801</v>
      </c>
      <c r="AU47" s="2">
        <f t="shared" si="30"/>
        <v>0</v>
      </c>
    </row>
    <row r="48" spans="1:47" x14ac:dyDescent="0.3">
      <c r="A48">
        <f t="shared" si="4"/>
        <v>1996</v>
      </c>
      <c r="B48" s="2">
        <f t="shared" si="12"/>
        <v>198232.21554311435</v>
      </c>
      <c r="C48" s="2">
        <f t="shared" si="12"/>
        <v>0</v>
      </c>
      <c r="D48" s="2"/>
      <c r="E48" s="2"/>
      <c r="F48" s="2">
        <f t="shared" si="13"/>
        <v>0</v>
      </c>
      <c r="G48" s="2"/>
      <c r="H48" s="2">
        <f t="shared" si="14"/>
        <v>111398.07338300663</v>
      </c>
      <c r="I48" s="2">
        <f t="shared" si="15"/>
        <v>309630.28892612096</v>
      </c>
      <c r="J48" s="2">
        <f t="shared" si="16"/>
        <v>40760.638938172953</v>
      </c>
      <c r="K48" s="6">
        <f t="shared" si="17"/>
        <v>0.15160000000000012</v>
      </c>
      <c r="L48" s="7">
        <f t="shared" si="18"/>
        <v>1.1516000000000002</v>
      </c>
      <c r="O48">
        <f t="shared" si="19"/>
        <v>1996</v>
      </c>
      <c r="P48" s="6">
        <f t="shared" si="5"/>
        <v>0.64022229940951725</v>
      </c>
      <c r="Q48" s="6">
        <f t="shared" si="5"/>
        <v>0</v>
      </c>
      <c r="R48" s="7"/>
      <c r="S48" s="7"/>
      <c r="T48" s="6">
        <f t="shared" si="6"/>
        <v>0</v>
      </c>
      <c r="U48" s="6"/>
      <c r="V48" s="38">
        <f t="shared" si="7"/>
        <v>0.35977770059048281</v>
      </c>
      <c r="W48" s="6">
        <f t="shared" si="20"/>
        <v>1</v>
      </c>
      <c r="X48" s="7">
        <f t="shared" si="21"/>
        <v>0.64022229940951725</v>
      </c>
      <c r="Y48" s="7">
        <f t="shared" si="22"/>
        <v>0</v>
      </c>
      <c r="Z48" s="6"/>
      <c r="AB48">
        <f t="shared" si="23"/>
        <v>1996</v>
      </c>
      <c r="AC48" s="1" t="b">
        <f t="shared" si="24"/>
        <v>0</v>
      </c>
      <c r="AD48" s="1" t="b">
        <f t="shared" si="25"/>
        <v>0</v>
      </c>
      <c r="AG48" s="1" t="b">
        <f t="shared" si="8"/>
        <v>0</v>
      </c>
      <c r="AI48" s="39" t="b">
        <f t="shared" si="26"/>
        <v>0</v>
      </c>
      <c r="AJ48" s="1" t="b">
        <f t="shared" si="27"/>
        <v>1</v>
      </c>
      <c r="AL48">
        <f t="shared" si="28"/>
        <v>1996</v>
      </c>
      <c r="AM48" s="2">
        <f t="shared" si="9"/>
        <v>185778.17335567257</v>
      </c>
      <c r="AN48" s="2">
        <f t="shared" si="9"/>
        <v>0</v>
      </c>
      <c r="AO48" s="2"/>
      <c r="AP48" s="2"/>
      <c r="AQ48" s="2">
        <f t="shared" si="10"/>
        <v>0</v>
      </c>
      <c r="AR48" s="2"/>
      <c r="AS48" s="2">
        <f t="shared" si="11"/>
        <v>123852.1155704484</v>
      </c>
      <c r="AT48" s="2">
        <f t="shared" si="29"/>
        <v>309630.28892612096</v>
      </c>
      <c r="AU48" s="2">
        <f t="shared" si="30"/>
        <v>0</v>
      </c>
    </row>
    <row r="49" spans="1:47" x14ac:dyDescent="0.3">
      <c r="A49">
        <f t="shared" si="4"/>
        <v>1997</v>
      </c>
      <c r="B49" s="2">
        <f t="shared" si="12"/>
        <v>247437.94909242031</v>
      </c>
      <c r="C49" s="2">
        <f t="shared" si="12"/>
        <v>0</v>
      </c>
      <c r="D49" s="2"/>
      <c r="E49" s="2"/>
      <c r="F49" s="2"/>
      <c r="G49" s="2">
        <f>AQ48*(1+(G13/100))</f>
        <v>0</v>
      </c>
      <c r="H49" s="2">
        <f t="shared" si="14"/>
        <v>135543.75528029873</v>
      </c>
      <c r="I49" s="2">
        <f t="shared" si="15"/>
        <v>382981.70437271905</v>
      </c>
      <c r="J49" s="2">
        <f t="shared" si="16"/>
        <v>73351.415446598083</v>
      </c>
      <c r="K49" s="6">
        <f t="shared" si="17"/>
        <v>0.23690000000000008</v>
      </c>
      <c r="L49" s="7">
        <f t="shared" si="18"/>
        <v>1.2369000000000001</v>
      </c>
      <c r="O49">
        <f t="shared" si="19"/>
        <v>1997</v>
      </c>
      <c r="P49" s="6">
        <f t="shared" si="5"/>
        <v>0.64608294930875576</v>
      </c>
      <c r="Q49" s="6">
        <f t="shared" si="5"/>
        <v>0</v>
      </c>
      <c r="R49" s="7"/>
      <c r="S49" s="7"/>
      <c r="T49" s="6"/>
      <c r="U49" s="6">
        <f t="shared" si="5"/>
        <v>0</v>
      </c>
      <c r="V49" s="6">
        <f t="shared" si="7"/>
        <v>0.35391705069124429</v>
      </c>
      <c r="W49" s="6">
        <f t="shared" si="20"/>
        <v>1</v>
      </c>
      <c r="X49" s="7">
        <f t="shared" si="21"/>
        <v>0.64608294930875576</v>
      </c>
      <c r="Y49" s="7">
        <f t="shared" si="22"/>
        <v>0</v>
      </c>
      <c r="Z49" s="6"/>
      <c r="AB49">
        <f t="shared" si="23"/>
        <v>1997</v>
      </c>
      <c r="AC49" s="1" t="b">
        <f t="shared" si="24"/>
        <v>0</v>
      </c>
      <c r="AD49" s="1" t="b">
        <f t="shared" si="25"/>
        <v>0</v>
      </c>
      <c r="AG49" s="1"/>
      <c r="AH49" s="1" t="b">
        <f t="shared" ref="AH49:AH64" si="31">AND((G49/$I49)&gt;0.15,(G49/$I49)&lt;0.25)</f>
        <v>0</v>
      </c>
      <c r="AI49" s="1" t="b">
        <f t="shared" si="26"/>
        <v>0</v>
      </c>
      <c r="AJ49" s="1" t="b">
        <f t="shared" si="27"/>
        <v>1</v>
      </c>
      <c r="AL49">
        <f t="shared" si="28"/>
        <v>1997</v>
      </c>
      <c r="AM49" s="2">
        <f t="shared" si="9"/>
        <v>229789.02262363143</v>
      </c>
      <c r="AN49" s="2">
        <f t="shared" si="9"/>
        <v>0</v>
      </c>
      <c r="AO49" s="2"/>
      <c r="AP49" s="2"/>
      <c r="AQ49" s="2">
        <f t="shared" si="10"/>
        <v>0</v>
      </c>
      <c r="AR49" s="2"/>
      <c r="AS49" s="2">
        <f t="shared" si="11"/>
        <v>153192.68174908761</v>
      </c>
      <c r="AT49" s="2">
        <f t="shared" si="29"/>
        <v>382981.70437271905</v>
      </c>
      <c r="AU49" s="2">
        <f t="shared" si="30"/>
        <v>0</v>
      </c>
    </row>
    <row r="50" spans="1:47" x14ac:dyDescent="0.3">
      <c r="A50">
        <f t="shared" si="4"/>
        <v>1998</v>
      </c>
      <c r="B50" s="2">
        <f t="shared" si="12"/>
        <v>295646.55650756421</v>
      </c>
      <c r="C50" s="2">
        <f t="shared" si="12"/>
        <v>0</v>
      </c>
      <c r="D50" s="2"/>
      <c r="E50" s="2"/>
      <c r="F50" s="2"/>
      <c r="G50" s="2">
        <f t="shared" ref="G50:G64" si="32">AR49*(1+(G14/100))</f>
        <v>0</v>
      </c>
      <c r="H50" s="2">
        <f t="shared" si="14"/>
        <v>166336.61384315934</v>
      </c>
      <c r="I50" s="2">
        <f t="shared" si="15"/>
        <v>461983.17035072355</v>
      </c>
      <c r="J50" s="2">
        <f t="shared" si="16"/>
        <v>79001.465978004504</v>
      </c>
      <c r="K50" s="6">
        <f t="shared" si="17"/>
        <v>0.20628000000000005</v>
      </c>
      <c r="L50" s="7">
        <f t="shared" si="18"/>
        <v>1.20628</v>
      </c>
      <c r="O50">
        <f t="shared" si="19"/>
        <v>1998</v>
      </c>
      <c r="P50" s="38">
        <f t="shared" si="5"/>
        <v>0.63995092350034821</v>
      </c>
      <c r="Q50" s="6">
        <f t="shared" si="5"/>
        <v>0</v>
      </c>
      <c r="R50" s="7"/>
      <c r="S50" s="7"/>
      <c r="T50" s="7"/>
      <c r="U50" s="6">
        <f t="shared" si="5"/>
        <v>0</v>
      </c>
      <c r="V50" s="6">
        <f t="shared" si="7"/>
        <v>0.36004907649965184</v>
      </c>
      <c r="W50" s="6">
        <f t="shared" si="20"/>
        <v>1</v>
      </c>
      <c r="X50" s="7">
        <f t="shared" si="21"/>
        <v>0.63995092350034821</v>
      </c>
      <c r="Y50" s="7">
        <f t="shared" si="22"/>
        <v>0</v>
      </c>
      <c r="Z50" s="6"/>
      <c r="AB50">
        <f t="shared" si="23"/>
        <v>1998</v>
      </c>
      <c r="AC50" s="39" t="b">
        <f t="shared" si="24"/>
        <v>0</v>
      </c>
      <c r="AD50" s="1" t="b">
        <f t="shared" si="25"/>
        <v>0</v>
      </c>
      <c r="AH50" s="1" t="b">
        <f t="shared" si="31"/>
        <v>0</v>
      </c>
      <c r="AI50" s="1" t="b">
        <f t="shared" si="26"/>
        <v>0</v>
      </c>
      <c r="AJ50" s="1" t="b">
        <f t="shared" si="27"/>
        <v>1</v>
      </c>
      <c r="AL50">
        <f t="shared" si="28"/>
        <v>1998</v>
      </c>
      <c r="AM50" s="2">
        <f t="shared" si="9"/>
        <v>277189.90221043414</v>
      </c>
      <c r="AN50" s="2">
        <f t="shared" si="9"/>
        <v>0</v>
      </c>
      <c r="AO50" s="2"/>
      <c r="AP50" s="2"/>
      <c r="AQ50" s="2"/>
      <c r="AR50" s="2">
        <f>$I50*AR$39</f>
        <v>0</v>
      </c>
      <c r="AS50" s="2">
        <f t="shared" si="11"/>
        <v>184793.26814028944</v>
      </c>
      <c r="AT50" s="2">
        <f t="shared" si="29"/>
        <v>461983.17035072355</v>
      </c>
      <c r="AU50" s="2">
        <f t="shared" si="30"/>
        <v>0</v>
      </c>
    </row>
    <row r="51" spans="1:47" x14ac:dyDescent="0.3">
      <c r="A51">
        <f t="shared" si="4"/>
        <v>1999</v>
      </c>
      <c r="B51" s="2">
        <f t="shared" si="12"/>
        <v>335593.81460617267</v>
      </c>
      <c r="C51" s="2"/>
      <c r="D51" s="2">
        <f>(AN50*0.67)*(1+(D15/100))</f>
        <v>0</v>
      </c>
      <c r="E51" s="2">
        <f>(AN50*0.33)*(1+(E15/100))</f>
        <v>0</v>
      </c>
      <c r="F51" s="2"/>
      <c r="G51" s="2">
        <f t="shared" si="32"/>
        <v>0</v>
      </c>
      <c r="H51" s="2">
        <f t="shared" si="14"/>
        <v>183388.83930242324</v>
      </c>
      <c r="I51" s="2">
        <f t="shared" si="15"/>
        <v>518982.65390859591</v>
      </c>
      <c r="J51" s="2">
        <f t="shared" si="16"/>
        <v>56999.483557872358</v>
      </c>
      <c r="K51" s="6">
        <f t="shared" si="17"/>
        <v>0.12338000000000018</v>
      </c>
      <c r="L51" s="7">
        <f t="shared" si="18"/>
        <v>1.1233800000000003</v>
      </c>
      <c r="O51">
        <f t="shared" si="19"/>
        <v>1999</v>
      </c>
      <c r="P51" s="6">
        <f t="shared" si="5"/>
        <v>0.6466378251348609</v>
      </c>
      <c r="Q51" s="7"/>
      <c r="R51" s="6">
        <f t="shared" si="5"/>
        <v>0</v>
      </c>
      <c r="S51" s="6">
        <f t="shared" si="5"/>
        <v>0</v>
      </c>
      <c r="T51" s="7"/>
      <c r="U51" s="6">
        <f t="shared" si="5"/>
        <v>0</v>
      </c>
      <c r="V51" s="6">
        <f t="shared" si="7"/>
        <v>0.3533621748651391</v>
      </c>
      <c r="W51" s="6">
        <f t="shared" si="20"/>
        <v>1</v>
      </c>
      <c r="X51" s="7">
        <f t="shared" si="21"/>
        <v>0.6466378251348609</v>
      </c>
      <c r="Y51" s="7">
        <f t="shared" si="22"/>
        <v>0</v>
      </c>
      <c r="Z51" s="6"/>
      <c r="AB51">
        <f t="shared" si="23"/>
        <v>1999</v>
      </c>
      <c r="AC51" s="1" t="b">
        <f t="shared" si="24"/>
        <v>0</v>
      </c>
      <c r="AE51" s="1" t="b">
        <f>AND((D51/$I51)&gt;0.15,(D51/$I51)&lt;0.25)</f>
        <v>0</v>
      </c>
      <c r="AF51" s="1" t="b">
        <f>AND((E51/$I51)&gt;0.05,(E51/$I51)&lt;0.15)</f>
        <v>0</v>
      </c>
      <c r="AH51" s="1" t="b">
        <f t="shared" si="31"/>
        <v>0</v>
      </c>
      <c r="AI51" s="1" t="b">
        <f t="shared" si="26"/>
        <v>0</v>
      </c>
      <c r="AJ51" s="1" t="b">
        <f t="shared" si="27"/>
        <v>1</v>
      </c>
      <c r="AL51">
        <f t="shared" si="28"/>
        <v>1999</v>
      </c>
      <c r="AM51" s="2">
        <f>$I51*AM$39</f>
        <v>311389.59234515752</v>
      </c>
      <c r="AN51" s="2"/>
      <c r="AO51" s="2">
        <f t="shared" ref="AO51:AP64" si="33">$I51*AO$39</f>
        <v>0</v>
      </c>
      <c r="AP51" s="2">
        <f t="shared" si="33"/>
        <v>0</v>
      </c>
      <c r="AQ51" s="2"/>
      <c r="AR51" s="2">
        <f>$I51*AR$39</f>
        <v>0</v>
      </c>
      <c r="AS51" s="2">
        <f t="shared" si="11"/>
        <v>207593.06156343839</v>
      </c>
      <c r="AT51" s="2">
        <f t="shared" si="29"/>
        <v>518982.65390859591</v>
      </c>
      <c r="AU51" s="2">
        <f t="shared" si="30"/>
        <v>0</v>
      </c>
    </row>
    <row r="52" spans="1:47" x14ac:dyDescent="0.3">
      <c r="A52">
        <f t="shared" si="4"/>
        <v>2000</v>
      </c>
      <c r="B52" s="2">
        <f t="shared" si="12"/>
        <v>283177.69527868624</v>
      </c>
      <c r="C52" s="2"/>
      <c r="D52" s="2">
        <f t="shared" ref="D52:E64" si="34">AO51*(1+(D16/100))</f>
        <v>0</v>
      </c>
      <c r="E52" s="2">
        <f t="shared" si="34"/>
        <v>0</v>
      </c>
      <c r="F52" s="2"/>
      <c r="G52" s="2">
        <f t="shared" si="32"/>
        <v>0</v>
      </c>
      <c r="H52" s="2">
        <f t="shared" si="14"/>
        <v>231237.91127551405</v>
      </c>
      <c r="I52" s="2">
        <f t="shared" si="15"/>
        <v>514415.60655420029</v>
      </c>
      <c r="J52" s="2">
        <f t="shared" si="16"/>
        <v>-4567.0473543956177</v>
      </c>
      <c r="K52" s="6">
        <f t="shared" si="17"/>
        <v>-8.7999999999999502E-3</v>
      </c>
      <c r="L52" s="7">
        <f t="shared" si="18"/>
        <v>0.99120000000000008</v>
      </c>
      <c r="O52">
        <f t="shared" si="19"/>
        <v>2000</v>
      </c>
      <c r="P52" s="6">
        <f t="shared" si="5"/>
        <v>0.55048426150121055</v>
      </c>
      <c r="Q52" s="7"/>
      <c r="R52" s="6">
        <f t="shared" si="5"/>
        <v>0</v>
      </c>
      <c r="S52" s="6">
        <f t="shared" si="5"/>
        <v>0</v>
      </c>
      <c r="T52" s="7"/>
      <c r="U52" s="6">
        <f t="shared" si="5"/>
        <v>0</v>
      </c>
      <c r="V52" s="6">
        <f t="shared" si="7"/>
        <v>0.44951573849878945</v>
      </c>
      <c r="W52" s="6">
        <f t="shared" si="20"/>
        <v>1</v>
      </c>
      <c r="X52" s="7">
        <f t="shared" si="21"/>
        <v>0.55048426150121055</v>
      </c>
      <c r="Y52" s="7">
        <f t="shared" si="22"/>
        <v>0</v>
      </c>
      <c r="Z52" s="6"/>
      <c r="AB52">
        <f t="shared" si="23"/>
        <v>2000</v>
      </c>
      <c r="AC52" s="1" t="b">
        <f t="shared" si="24"/>
        <v>0</v>
      </c>
      <c r="AE52" s="1" t="b">
        <f t="shared" ref="AE52:AE64" si="35">AND((D52/$I52)&gt;0.15,(D52/$I52)&lt;0.25)</f>
        <v>0</v>
      </c>
      <c r="AF52" s="1" t="b">
        <f t="shared" ref="AF52:AF64" si="36">AND((E52/$I52)&gt;0.05,(E52/$I52)&lt;0.15)</f>
        <v>0</v>
      </c>
      <c r="AH52" s="1" t="b">
        <f t="shared" si="31"/>
        <v>0</v>
      </c>
      <c r="AI52" s="1" t="b">
        <f t="shared" si="26"/>
        <v>0</v>
      </c>
      <c r="AJ52" s="1" t="b">
        <f t="shared" si="27"/>
        <v>1</v>
      </c>
      <c r="AL52">
        <f t="shared" si="28"/>
        <v>2000</v>
      </c>
      <c r="AM52" s="2">
        <f t="shared" ref="AM52:AM64" si="37">$I52*AM$39</f>
        <v>308649.36393252015</v>
      </c>
      <c r="AN52" s="2"/>
      <c r="AO52" s="2">
        <f t="shared" si="33"/>
        <v>0</v>
      </c>
      <c r="AP52" s="2">
        <f t="shared" si="33"/>
        <v>0</v>
      </c>
      <c r="AQ52" s="2"/>
      <c r="AR52" s="2">
        <f t="shared" ref="AR52:AS64" si="38">$I52*AR$39</f>
        <v>0</v>
      </c>
      <c r="AS52" s="2">
        <f t="shared" si="38"/>
        <v>205766.24262168014</v>
      </c>
      <c r="AT52" s="2">
        <f t="shared" si="29"/>
        <v>514415.60655420029</v>
      </c>
      <c r="AU52" s="2">
        <f t="shared" si="30"/>
        <v>0</v>
      </c>
    </row>
    <row r="53" spans="1:47" x14ac:dyDescent="0.3">
      <c r="A53">
        <f t="shared" si="4"/>
        <v>2001</v>
      </c>
      <c r="B53" s="2">
        <f t="shared" si="12"/>
        <v>271549.71038783126</v>
      </c>
      <c r="C53" s="2"/>
      <c r="D53" s="2">
        <f t="shared" si="34"/>
        <v>0</v>
      </c>
      <c r="E53" s="2">
        <f t="shared" si="34"/>
        <v>0</v>
      </c>
      <c r="F53" s="2"/>
      <c r="G53" s="2">
        <f t="shared" si="32"/>
        <v>0</v>
      </c>
      <c r="H53" s="2">
        <f t="shared" si="14"/>
        <v>223112.33687468778</v>
      </c>
      <c r="I53" s="2">
        <f t="shared" si="15"/>
        <v>494662.04726251902</v>
      </c>
      <c r="J53" s="2">
        <f t="shared" si="16"/>
        <v>-19753.559291681275</v>
      </c>
      <c r="K53" s="6">
        <f t="shared" si="17"/>
        <v>-3.8399999999999969E-2</v>
      </c>
      <c r="L53" s="7">
        <f t="shared" si="18"/>
        <v>0.96160000000000001</v>
      </c>
      <c r="O53">
        <f t="shared" si="19"/>
        <v>2001</v>
      </c>
      <c r="P53" s="6">
        <f t="shared" si="5"/>
        <v>0.54896006655574048</v>
      </c>
      <c r="Q53" s="7"/>
      <c r="R53" s="6">
        <f t="shared" si="5"/>
        <v>0</v>
      </c>
      <c r="S53" s="6">
        <f t="shared" si="5"/>
        <v>0</v>
      </c>
      <c r="T53" s="7"/>
      <c r="U53" s="6">
        <f t="shared" si="5"/>
        <v>0</v>
      </c>
      <c r="V53" s="6">
        <f t="shared" si="7"/>
        <v>0.45103993344425963</v>
      </c>
      <c r="W53" s="6">
        <f t="shared" si="20"/>
        <v>1</v>
      </c>
      <c r="X53" s="7">
        <f t="shared" si="21"/>
        <v>0.54896006655574048</v>
      </c>
      <c r="Y53" s="7">
        <f t="shared" si="22"/>
        <v>0</v>
      </c>
      <c r="Z53" s="6"/>
      <c r="AB53">
        <f t="shared" si="23"/>
        <v>2001</v>
      </c>
      <c r="AC53" s="1" t="b">
        <f t="shared" si="24"/>
        <v>0</v>
      </c>
      <c r="AE53" s="1" t="b">
        <f t="shared" si="35"/>
        <v>0</v>
      </c>
      <c r="AF53" s="1" t="b">
        <f t="shared" si="36"/>
        <v>0</v>
      </c>
      <c r="AH53" s="1" t="b">
        <f t="shared" si="31"/>
        <v>0</v>
      </c>
      <c r="AI53" s="1" t="b">
        <f t="shared" si="26"/>
        <v>0</v>
      </c>
      <c r="AJ53" s="1" t="b">
        <f t="shared" si="27"/>
        <v>1</v>
      </c>
      <c r="AL53">
        <f t="shared" si="28"/>
        <v>2001</v>
      </c>
      <c r="AM53" s="2">
        <f t="shared" si="37"/>
        <v>296797.2283575114</v>
      </c>
      <c r="AN53" s="2"/>
      <c r="AO53" s="2">
        <f t="shared" si="33"/>
        <v>0</v>
      </c>
      <c r="AP53" s="2">
        <f t="shared" si="33"/>
        <v>0</v>
      </c>
      <c r="AQ53" s="2"/>
      <c r="AR53" s="2">
        <f t="shared" si="38"/>
        <v>0</v>
      </c>
      <c r="AS53" s="2">
        <f t="shared" si="38"/>
        <v>197864.81890500762</v>
      </c>
      <c r="AT53" s="2">
        <f t="shared" si="29"/>
        <v>494662.04726251902</v>
      </c>
      <c r="AU53" s="2">
        <f t="shared" si="30"/>
        <v>0</v>
      </c>
    </row>
    <row r="54" spans="1:47" x14ac:dyDescent="0.3">
      <c r="A54">
        <f t="shared" si="4"/>
        <v>2002</v>
      </c>
      <c r="B54" s="2">
        <f t="shared" si="12"/>
        <v>231056.64227632261</v>
      </c>
      <c r="C54" s="2"/>
      <c r="D54" s="2">
        <f t="shared" si="34"/>
        <v>0</v>
      </c>
      <c r="E54" s="2">
        <f t="shared" si="34"/>
        <v>0</v>
      </c>
      <c r="F54" s="2"/>
      <c r="G54" s="2">
        <f t="shared" si="32"/>
        <v>0</v>
      </c>
      <c r="H54" s="2">
        <f t="shared" si="14"/>
        <v>214208.45294656124</v>
      </c>
      <c r="I54" s="2">
        <f t="shared" si="15"/>
        <v>445265.09522288386</v>
      </c>
      <c r="J54" s="2">
        <f t="shared" si="16"/>
        <v>-49396.952039635158</v>
      </c>
      <c r="K54" s="6">
        <f t="shared" si="17"/>
        <v>-9.9860000000000018E-2</v>
      </c>
      <c r="L54" s="7">
        <f t="shared" si="18"/>
        <v>0.90013999999999994</v>
      </c>
      <c r="O54">
        <f t="shared" si="19"/>
        <v>2002</v>
      </c>
      <c r="P54" s="38">
        <f t="shared" si="5"/>
        <v>0.51891927922323189</v>
      </c>
      <c r="Q54" s="7"/>
      <c r="R54" s="6">
        <f t="shared" si="5"/>
        <v>0</v>
      </c>
      <c r="S54" s="6">
        <f t="shared" si="5"/>
        <v>0</v>
      </c>
      <c r="T54" s="7"/>
      <c r="U54" s="38">
        <f t="shared" si="5"/>
        <v>0</v>
      </c>
      <c r="V54" s="38">
        <f t="shared" si="7"/>
        <v>0.48108072077676811</v>
      </c>
      <c r="W54" s="6">
        <f t="shared" si="20"/>
        <v>1</v>
      </c>
      <c r="X54" s="7">
        <f t="shared" si="21"/>
        <v>0.51891927922323189</v>
      </c>
      <c r="Y54" s="7">
        <f t="shared" si="22"/>
        <v>0</v>
      </c>
      <c r="Z54" s="6"/>
      <c r="AB54">
        <f t="shared" si="23"/>
        <v>2002</v>
      </c>
      <c r="AC54" s="39" t="b">
        <f t="shared" si="24"/>
        <v>0</v>
      </c>
      <c r="AE54" s="1" t="b">
        <f t="shared" si="35"/>
        <v>0</v>
      </c>
      <c r="AF54" s="1" t="b">
        <f t="shared" si="36"/>
        <v>0</v>
      </c>
      <c r="AH54" s="39" t="b">
        <f t="shared" si="31"/>
        <v>0</v>
      </c>
      <c r="AI54" s="39" t="b">
        <f t="shared" si="26"/>
        <v>0</v>
      </c>
      <c r="AJ54" s="1" t="b">
        <f t="shared" si="27"/>
        <v>1</v>
      </c>
      <c r="AL54">
        <f t="shared" si="28"/>
        <v>2002</v>
      </c>
      <c r="AM54" s="2">
        <f t="shared" si="37"/>
        <v>267159.05713373033</v>
      </c>
      <c r="AN54" s="2"/>
      <c r="AO54" s="2">
        <f t="shared" si="33"/>
        <v>0</v>
      </c>
      <c r="AP54" s="2">
        <f t="shared" si="33"/>
        <v>0</v>
      </c>
      <c r="AQ54" s="2"/>
      <c r="AR54" s="2">
        <f t="shared" si="38"/>
        <v>0</v>
      </c>
      <c r="AS54" s="2">
        <f t="shared" si="38"/>
        <v>178106.03808915356</v>
      </c>
      <c r="AT54" s="2">
        <f t="shared" si="29"/>
        <v>445265.09522288386</v>
      </c>
      <c r="AU54" s="2">
        <f t="shared" si="30"/>
        <v>0</v>
      </c>
    </row>
    <row r="55" spans="1:47" x14ac:dyDescent="0.3">
      <c r="A55">
        <f t="shared" si="4"/>
        <v>2003</v>
      </c>
      <c r="B55" s="2">
        <f t="shared" si="12"/>
        <v>343299.38841684343</v>
      </c>
      <c r="C55" s="2"/>
      <c r="D55" s="2">
        <f t="shared" si="34"/>
        <v>0</v>
      </c>
      <c r="E55" s="2">
        <f t="shared" si="34"/>
        <v>0</v>
      </c>
      <c r="F55" s="2"/>
      <c r="G55" s="2">
        <f t="shared" si="32"/>
        <v>0</v>
      </c>
      <c r="H55" s="2">
        <f t="shared" si="14"/>
        <v>185176.84780129296</v>
      </c>
      <c r="I55" s="2">
        <f t="shared" si="15"/>
        <v>528476.23621813639</v>
      </c>
      <c r="J55" s="2">
        <f t="shared" si="16"/>
        <v>83211.140995252528</v>
      </c>
      <c r="K55" s="6">
        <f t="shared" si="17"/>
        <v>0.18687999999999999</v>
      </c>
      <c r="L55" s="7">
        <f t="shared" si="18"/>
        <v>1.1868799999999999</v>
      </c>
      <c r="O55">
        <f t="shared" si="19"/>
        <v>2003</v>
      </c>
      <c r="P55" s="6">
        <f t="shared" si="5"/>
        <v>0.64960231868428142</v>
      </c>
      <c r="Q55" s="7"/>
      <c r="R55" s="6">
        <f t="shared" si="5"/>
        <v>0</v>
      </c>
      <c r="S55" s="6">
        <f t="shared" si="5"/>
        <v>0</v>
      </c>
      <c r="T55" s="7"/>
      <c r="U55" s="6">
        <f t="shared" si="5"/>
        <v>0</v>
      </c>
      <c r="V55" s="38">
        <f t="shared" si="7"/>
        <v>0.35039768131571858</v>
      </c>
      <c r="W55" s="6">
        <f t="shared" si="20"/>
        <v>1</v>
      </c>
      <c r="X55" s="7">
        <f t="shared" si="21"/>
        <v>0.64960231868428142</v>
      </c>
      <c r="Y55" s="7">
        <f t="shared" si="22"/>
        <v>0</v>
      </c>
      <c r="Z55" s="6"/>
      <c r="AB55">
        <f t="shared" si="23"/>
        <v>2003</v>
      </c>
      <c r="AC55" s="1" t="b">
        <f t="shared" si="24"/>
        <v>0</v>
      </c>
      <c r="AE55" s="1" t="b">
        <f t="shared" si="35"/>
        <v>0</v>
      </c>
      <c r="AF55" s="1" t="b">
        <f t="shared" si="36"/>
        <v>0</v>
      </c>
      <c r="AH55" s="1" t="b">
        <f t="shared" si="31"/>
        <v>0</v>
      </c>
      <c r="AI55" s="39" t="b">
        <f t="shared" si="26"/>
        <v>0</v>
      </c>
      <c r="AJ55" s="1" t="b">
        <f t="shared" si="27"/>
        <v>1</v>
      </c>
      <c r="AL55">
        <f t="shared" si="28"/>
        <v>2003</v>
      </c>
      <c r="AM55" s="2">
        <f t="shared" si="37"/>
        <v>317085.7417308818</v>
      </c>
      <c r="AN55" s="2"/>
      <c r="AO55" s="2">
        <f t="shared" si="33"/>
        <v>0</v>
      </c>
      <c r="AP55" s="2">
        <f t="shared" si="33"/>
        <v>0</v>
      </c>
      <c r="AQ55" s="2"/>
      <c r="AR55" s="2">
        <f t="shared" si="38"/>
        <v>0</v>
      </c>
      <c r="AS55" s="2">
        <f t="shared" si="38"/>
        <v>211390.49448725456</v>
      </c>
      <c r="AT55" s="2">
        <f t="shared" si="29"/>
        <v>528476.23621813639</v>
      </c>
      <c r="AU55" s="2">
        <f t="shared" si="30"/>
        <v>0</v>
      </c>
    </row>
    <row r="56" spans="1:47" x14ac:dyDescent="0.3">
      <c r="A56">
        <f t="shared" si="4"/>
        <v>2004</v>
      </c>
      <c r="B56" s="2">
        <f t="shared" si="12"/>
        <v>351140.75039277849</v>
      </c>
      <c r="C56" s="2"/>
      <c r="D56" s="2">
        <f t="shared" si="34"/>
        <v>0</v>
      </c>
      <c r="E56" s="2">
        <f t="shared" si="34"/>
        <v>0</v>
      </c>
      <c r="F56" s="2"/>
      <c r="G56" s="2">
        <f t="shared" si="32"/>
        <v>0</v>
      </c>
      <c r="H56" s="2">
        <f t="shared" si="14"/>
        <v>220353.45145351416</v>
      </c>
      <c r="I56" s="2">
        <f t="shared" si="15"/>
        <v>571494.20184629271</v>
      </c>
      <c r="J56" s="2">
        <f>I56-I55</f>
        <v>43017.965628156322</v>
      </c>
      <c r="K56" s="6">
        <f>(J56/I55)</f>
        <v>8.1400000000000042E-2</v>
      </c>
      <c r="L56" s="7">
        <f t="shared" si="18"/>
        <v>1.0814000000000001</v>
      </c>
      <c r="O56">
        <f t="shared" si="19"/>
        <v>2004</v>
      </c>
      <c r="P56" s="6">
        <f t="shared" si="5"/>
        <v>0.61442574440540032</v>
      </c>
      <c r="Q56" s="7"/>
      <c r="R56" s="6">
        <f t="shared" si="5"/>
        <v>0</v>
      </c>
      <c r="S56" s="6">
        <f t="shared" si="5"/>
        <v>0</v>
      </c>
      <c r="T56" s="7"/>
      <c r="U56" s="6">
        <f t="shared" si="5"/>
        <v>0</v>
      </c>
      <c r="V56" s="6">
        <f t="shared" si="7"/>
        <v>0.38557425559459962</v>
      </c>
      <c r="W56" s="6">
        <f t="shared" si="20"/>
        <v>1</v>
      </c>
      <c r="X56" s="7">
        <f t="shared" si="21"/>
        <v>0.61442574440540032</v>
      </c>
      <c r="Y56" s="7">
        <f t="shared" si="22"/>
        <v>0</v>
      </c>
      <c r="Z56" s="6"/>
      <c r="AB56">
        <f t="shared" si="23"/>
        <v>2004</v>
      </c>
      <c r="AC56" s="1" t="b">
        <f t="shared" si="24"/>
        <v>0</v>
      </c>
      <c r="AE56" s="1" t="b">
        <f t="shared" si="35"/>
        <v>0</v>
      </c>
      <c r="AF56" s="1" t="b">
        <f t="shared" si="36"/>
        <v>0</v>
      </c>
      <c r="AH56" s="1" t="b">
        <f t="shared" si="31"/>
        <v>0</v>
      </c>
      <c r="AI56" s="1" t="b">
        <f t="shared" si="26"/>
        <v>0</v>
      </c>
      <c r="AJ56" s="1" t="b">
        <f t="shared" si="27"/>
        <v>1</v>
      </c>
      <c r="AL56">
        <f t="shared" si="28"/>
        <v>2004</v>
      </c>
      <c r="AM56" s="2">
        <f t="shared" si="37"/>
        <v>342896.52110777562</v>
      </c>
      <c r="AN56" s="2"/>
      <c r="AO56" s="2">
        <f t="shared" si="33"/>
        <v>0</v>
      </c>
      <c r="AP56" s="2">
        <f t="shared" si="33"/>
        <v>0</v>
      </c>
      <c r="AQ56" s="2"/>
      <c r="AR56" s="2">
        <f t="shared" si="38"/>
        <v>0</v>
      </c>
      <c r="AS56" s="2">
        <f t="shared" si="38"/>
        <v>228597.68073851708</v>
      </c>
      <c r="AT56" s="2">
        <f t="shared" si="29"/>
        <v>571494.20184629271</v>
      </c>
      <c r="AU56" s="2">
        <f t="shared" si="30"/>
        <v>0</v>
      </c>
    </row>
    <row r="57" spans="1:47" x14ac:dyDescent="0.3">
      <c r="A57">
        <f t="shared" si="4"/>
        <v>2005</v>
      </c>
      <c r="B57" s="2">
        <f t="shared" ref="B57:B64" si="39">AM56*(1+(B21/100))</f>
        <v>359252.68516461656</v>
      </c>
      <c r="C57" s="2"/>
      <c r="D57" s="2">
        <f t="shared" si="34"/>
        <v>0</v>
      </c>
      <c r="E57" s="2">
        <f t="shared" si="34"/>
        <v>0</v>
      </c>
      <c r="F57" s="2"/>
      <c r="G57" s="2">
        <f t="shared" si="32"/>
        <v>0</v>
      </c>
      <c r="H57" s="2">
        <f t="shared" si="14"/>
        <v>234084.02507624149</v>
      </c>
      <c r="I57" s="2">
        <f t="shared" si="15"/>
        <v>593336.71024085802</v>
      </c>
      <c r="J57" s="2">
        <f t="shared" si="16"/>
        <v>21842.508394565317</v>
      </c>
      <c r="K57" s="6">
        <f t="shared" si="17"/>
        <v>3.8220000000000018E-2</v>
      </c>
      <c r="L57" s="7">
        <f t="shared" si="18"/>
        <v>1.0382199999999999</v>
      </c>
      <c r="O57">
        <f t="shared" si="19"/>
        <v>2005</v>
      </c>
      <c r="P57" s="6">
        <f t="shared" si="5"/>
        <v>0.60547860761688277</v>
      </c>
      <c r="Q57" s="7"/>
      <c r="R57" s="6">
        <f t="shared" si="5"/>
        <v>0</v>
      </c>
      <c r="S57" s="6">
        <f t="shared" si="5"/>
        <v>0</v>
      </c>
      <c r="T57" s="7"/>
      <c r="U57" s="6">
        <f t="shared" si="5"/>
        <v>0</v>
      </c>
      <c r="V57" s="6">
        <f t="shared" si="7"/>
        <v>0.39452139238311723</v>
      </c>
      <c r="W57" s="6">
        <f t="shared" si="20"/>
        <v>1</v>
      </c>
      <c r="X57" s="7">
        <f t="shared" si="21"/>
        <v>0.60547860761688277</v>
      </c>
      <c r="Y57" s="7">
        <f t="shared" si="22"/>
        <v>0</v>
      </c>
      <c r="Z57" s="6"/>
      <c r="AB57">
        <f t="shared" si="23"/>
        <v>2005</v>
      </c>
      <c r="AC57" s="1" t="b">
        <f t="shared" si="24"/>
        <v>0</v>
      </c>
      <c r="AE57" s="1" t="b">
        <f t="shared" si="35"/>
        <v>0</v>
      </c>
      <c r="AF57" s="1" t="b">
        <f t="shared" si="36"/>
        <v>0</v>
      </c>
      <c r="AH57" s="1" t="b">
        <f t="shared" si="31"/>
        <v>0</v>
      </c>
      <c r="AI57" s="1" t="b">
        <f t="shared" si="26"/>
        <v>0</v>
      </c>
      <c r="AJ57" s="1" t="b">
        <f t="shared" si="27"/>
        <v>1</v>
      </c>
      <c r="AL57">
        <f t="shared" si="28"/>
        <v>2005</v>
      </c>
      <c r="AM57" s="2">
        <f t="shared" si="37"/>
        <v>356002.02614451479</v>
      </c>
      <c r="AN57" s="2"/>
      <c r="AO57" s="2">
        <f t="shared" si="33"/>
        <v>0</v>
      </c>
      <c r="AP57" s="2">
        <f t="shared" si="33"/>
        <v>0</v>
      </c>
      <c r="AQ57" s="2"/>
      <c r="AR57" s="2">
        <f t="shared" si="38"/>
        <v>0</v>
      </c>
      <c r="AS57" s="2">
        <f t="shared" si="38"/>
        <v>237334.68409634323</v>
      </c>
      <c r="AT57" s="2">
        <f t="shared" si="29"/>
        <v>593336.71024085802</v>
      </c>
      <c r="AU57" s="2">
        <f t="shared" si="30"/>
        <v>0</v>
      </c>
    </row>
    <row r="58" spans="1:47" x14ac:dyDescent="0.3">
      <c r="A58">
        <f t="shared" si="4"/>
        <v>2006</v>
      </c>
      <c r="B58" s="2">
        <f t="shared" si="39"/>
        <v>411680.74303351692</v>
      </c>
      <c r="C58" s="2"/>
      <c r="D58" s="2">
        <f t="shared" si="34"/>
        <v>0</v>
      </c>
      <c r="E58" s="2">
        <f t="shared" si="34"/>
        <v>0</v>
      </c>
      <c r="F58" s="2"/>
      <c r="G58" s="2">
        <f t="shared" si="32"/>
        <v>0</v>
      </c>
      <c r="H58" s="2">
        <f t="shared" si="14"/>
        <v>247468.87510725707</v>
      </c>
      <c r="I58" s="2">
        <f t="shared" si="15"/>
        <v>659149.61814077396</v>
      </c>
      <c r="J58" s="2">
        <f t="shared" si="16"/>
        <v>65812.907899915939</v>
      </c>
      <c r="K58" s="6">
        <f t="shared" si="17"/>
        <v>0.11091999999999995</v>
      </c>
      <c r="L58" s="7">
        <f t="shared" si="18"/>
        <v>1.1109199999999999</v>
      </c>
      <c r="O58">
        <f t="shared" si="19"/>
        <v>2006</v>
      </c>
      <c r="P58" s="6">
        <f t="shared" si="5"/>
        <v>0.62456342490908434</v>
      </c>
      <c r="Q58" s="7"/>
      <c r="R58" s="6">
        <f t="shared" si="5"/>
        <v>0</v>
      </c>
      <c r="S58" s="6">
        <f t="shared" si="5"/>
        <v>0</v>
      </c>
      <c r="T58" s="7"/>
      <c r="U58" s="6">
        <f t="shared" si="5"/>
        <v>0</v>
      </c>
      <c r="V58" s="38">
        <f t="shared" si="7"/>
        <v>0.37543657509091566</v>
      </c>
      <c r="W58" s="6">
        <f t="shared" si="20"/>
        <v>1</v>
      </c>
      <c r="X58" s="7">
        <f t="shared" si="21"/>
        <v>0.62456342490908434</v>
      </c>
      <c r="Y58" s="7">
        <f t="shared" si="22"/>
        <v>0</v>
      </c>
      <c r="Z58" s="6"/>
      <c r="AB58">
        <f t="shared" si="23"/>
        <v>2006</v>
      </c>
      <c r="AC58" s="1" t="b">
        <f t="shared" si="24"/>
        <v>0</v>
      </c>
      <c r="AE58" s="1" t="b">
        <f t="shared" si="35"/>
        <v>0</v>
      </c>
      <c r="AF58" s="1" t="b">
        <f t="shared" si="36"/>
        <v>0</v>
      </c>
      <c r="AH58" s="1" t="b">
        <f t="shared" si="31"/>
        <v>0</v>
      </c>
      <c r="AI58" s="39" t="b">
        <f t="shared" si="26"/>
        <v>0</v>
      </c>
      <c r="AJ58" s="1" t="b">
        <f t="shared" si="27"/>
        <v>1</v>
      </c>
      <c r="AL58">
        <f t="shared" si="28"/>
        <v>2006</v>
      </c>
      <c r="AM58" s="2">
        <f t="shared" si="37"/>
        <v>395489.77088446438</v>
      </c>
      <c r="AN58" s="2"/>
      <c r="AO58" s="2">
        <f t="shared" si="33"/>
        <v>0</v>
      </c>
      <c r="AP58" s="2">
        <f t="shared" si="33"/>
        <v>0</v>
      </c>
      <c r="AQ58" s="2"/>
      <c r="AR58" s="2">
        <f t="shared" si="38"/>
        <v>0</v>
      </c>
      <c r="AS58" s="2">
        <f t="shared" si="38"/>
        <v>263659.84725630959</v>
      </c>
      <c r="AT58" s="2">
        <f t="shared" si="29"/>
        <v>659149.61814077396</v>
      </c>
      <c r="AU58" s="2">
        <f t="shared" si="30"/>
        <v>0</v>
      </c>
    </row>
    <row r="59" spans="1:47" x14ac:dyDescent="0.3">
      <c r="A59">
        <f t="shared" si="4"/>
        <v>2007</v>
      </c>
      <c r="B59" s="2">
        <f t="shared" si="39"/>
        <v>416806.66953513701</v>
      </c>
      <c r="C59" s="2"/>
      <c r="D59" s="2">
        <f t="shared" si="34"/>
        <v>0</v>
      </c>
      <c r="E59" s="2">
        <f t="shared" si="34"/>
        <v>0</v>
      </c>
      <c r="F59" s="2"/>
      <c r="G59" s="2">
        <f t="shared" si="32"/>
        <v>0</v>
      </c>
      <c r="H59" s="2">
        <f t="shared" si="14"/>
        <v>281905.10868644621</v>
      </c>
      <c r="I59" s="2">
        <f t="shared" si="15"/>
        <v>698711.77822158323</v>
      </c>
      <c r="J59" s="2">
        <f t="shared" si="16"/>
        <v>39562.160080809263</v>
      </c>
      <c r="K59" s="6">
        <f t="shared" si="17"/>
        <v>6.0020000000000011E-2</v>
      </c>
      <c r="L59" s="7">
        <f t="shared" si="18"/>
        <v>1.06002</v>
      </c>
      <c r="O59">
        <f t="shared" si="19"/>
        <v>2007</v>
      </c>
      <c r="P59" s="6">
        <f t="shared" si="5"/>
        <v>0.59653591441670917</v>
      </c>
      <c r="Q59" s="7"/>
      <c r="R59" s="6">
        <f t="shared" si="5"/>
        <v>0</v>
      </c>
      <c r="S59" s="6">
        <f t="shared" si="5"/>
        <v>0</v>
      </c>
      <c r="T59" s="7"/>
      <c r="U59" s="6">
        <f t="shared" si="5"/>
        <v>0</v>
      </c>
      <c r="V59" s="6">
        <f t="shared" si="7"/>
        <v>0.40346408558329089</v>
      </c>
      <c r="W59" s="6">
        <f t="shared" si="20"/>
        <v>1</v>
      </c>
      <c r="X59" s="7">
        <f t="shared" si="21"/>
        <v>0.59653591441670917</v>
      </c>
      <c r="Y59" s="7">
        <f t="shared" si="22"/>
        <v>0</v>
      </c>
      <c r="Z59" s="6"/>
      <c r="AA59" s="7">
        <f>SUM(P59:U59)</f>
        <v>0.59653591441670917</v>
      </c>
      <c r="AB59">
        <f t="shared" si="23"/>
        <v>2007</v>
      </c>
      <c r="AC59" s="1" t="b">
        <f t="shared" si="24"/>
        <v>0</v>
      </c>
      <c r="AE59" s="1" t="b">
        <f t="shared" si="35"/>
        <v>0</v>
      </c>
      <c r="AF59" s="1" t="b">
        <f t="shared" si="36"/>
        <v>0</v>
      </c>
      <c r="AH59" s="1" t="b">
        <f t="shared" si="31"/>
        <v>0</v>
      </c>
      <c r="AI59" s="1" t="b">
        <f t="shared" si="26"/>
        <v>0</v>
      </c>
      <c r="AJ59" s="1" t="b">
        <f t="shared" si="27"/>
        <v>1</v>
      </c>
      <c r="AL59">
        <f t="shared" si="28"/>
        <v>2007</v>
      </c>
      <c r="AM59" s="2">
        <f t="shared" si="37"/>
        <v>419227.06693294994</v>
      </c>
      <c r="AN59" s="2"/>
      <c r="AO59" s="2">
        <f t="shared" si="33"/>
        <v>0</v>
      </c>
      <c r="AP59" s="2">
        <f t="shared" si="33"/>
        <v>0</v>
      </c>
      <c r="AQ59" s="2"/>
      <c r="AR59" s="2">
        <f t="shared" si="38"/>
        <v>0</v>
      </c>
      <c r="AS59" s="2">
        <f t="shared" si="38"/>
        <v>279484.71128863329</v>
      </c>
      <c r="AT59" s="2">
        <f t="shared" si="29"/>
        <v>698711.77822158323</v>
      </c>
      <c r="AU59" s="2">
        <f t="shared" si="30"/>
        <v>0</v>
      </c>
    </row>
    <row r="60" spans="1:47" x14ac:dyDescent="0.3">
      <c r="A60">
        <f t="shared" si="4"/>
        <v>2008</v>
      </c>
      <c r="B60" s="2">
        <f t="shared" si="39"/>
        <v>264029.20675437181</v>
      </c>
      <c r="C60" s="2"/>
      <c r="D60" s="2">
        <f t="shared" si="34"/>
        <v>0</v>
      </c>
      <c r="E60" s="2">
        <f t="shared" si="34"/>
        <v>0</v>
      </c>
      <c r="F60" s="2"/>
      <c r="G60" s="2">
        <f t="shared" si="32"/>
        <v>0</v>
      </c>
      <c r="H60" s="2">
        <f t="shared" si="14"/>
        <v>293598.68920870929</v>
      </c>
      <c r="I60" s="2">
        <f t="shared" si="15"/>
        <v>557627.89596308116</v>
      </c>
      <c r="J60" s="2">
        <f t="shared" si="16"/>
        <v>-141083.88225850207</v>
      </c>
      <c r="K60" s="6">
        <f t="shared" si="17"/>
        <v>-0.20191999999999999</v>
      </c>
      <c r="L60" s="7">
        <f t="shared" si="18"/>
        <v>0.79808000000000001</v>
      </c>
      <c r="O60">
        <f t="shared" si="19"/>
        <v>2008</v>
      </c>
      <c r="P60" s="6">
        <f t="shared" si="5"/>
        <v>0.47348636728147542</v>
      </c>
      <c r="Q60" s="7"/>
      <c r="R60" s="6">
        <f t="shared" si="5"/>
        <v>0</v>
      </c>
      <c r="S60" s="6">
        <f t="shared" si="5"/>
        <v>0</v>
      </c>
      <c r="T60" s="7"/>
      <c r="U60" s="6">
        <f t="shared" si="5"/>
        <v>0</v>
      </c>
      <c r="V60" s="38">
        <f t="shared" si="7"/>
        <v>0.52651363271852447</v>
      </c>
      <c r="W60" s="6">
        <f t="shared" si="20"/>
        <v>0.99999999999999989</v>
      </c>
      <c r="X60" s="7">
        <f t="shared" si="21"/>
        <v>0.47348636728147542</v>
      </c>
      <c r="Y60" s="7">
        <f t="shared" si="22"/>
        <v>0</v>
      </c>
      <c r="Z60" s="6"/>
      <c r="AB60">
        <f t="shared" si="23"/>
        <v>2008</v>
      </c>
      <c r="AC60" s="1" t="b">
        <f t="shared" si="24"/>
        <v>0</v>
      </c>
      <c r="AE60" s="1" t="b">
        <f t="shared" si="35"/>
        <v>0</v>
      </c>
      <c r="AF60" s="1" t="b">
        <f t="shared" si="36"/>
        <v>0</v>
      </c>
      <c r="AH60" s="1" t="b">
        <f t="shared" si="31"/>
        <v>0</v>
      </c>
      <c r="AI60" s="39" t="b">
        <f t="shared" si="26"/>
        <v>0</v>
      </c>
      <c r="AJ60" s="1" t="b">
        <f t="shared" si="27"/>
        <v>1</v>
      </c>
      <c r="AL60">
        <f t="shared" si="28"/>
        <v>2008</v>
      </c>
      <c r="AM60" s="2">
        <f t="shared" si="37"/>
        <v>334576.73757784866</v>
      </c>
      <c r="AN60" s="2"/>
      <c r="AO60" s="2">
        <f t="shared" si="33"/>
        <v>0</v>
      </c>
      <c r="AP60" s="2">
        <f t="shared" si="33"/>
        <v>0</v>
      </c>
      <c r="AQ60" s="2"/>
      <c r="AR60" s="2">
        <f t="shared" si="38"/>
        <v>0</v>
      </c>
      <c r="AS60" s="2">
        <f t="shared" si="38"/>
        <v>223051.15838523247</v>
      </c>
      <c r="AT60" s="2">
        <f t="shared" si="29"/>
        <v>557627.89596308116</v>
      </c>
      <c r="AU60" s="2">
        <f t="shared" si="30"/>
        <v>0</v>
      </c>
    </row>
    <row r="61" spans="1:47" x14ac:dyDescent="0.3">
      <c r="A61">
        <f t="shared" si="4"/>
        <v>2009</v>
      </c>
      <c r="B61" s="2">
        <f t="shared" si="39"/>
        <v>423206.11536222073</v>
      </c>
      <c r="C61" s="2"/>
      <c r="D61" s="2">
        <f t="shared" si="34"/>
        <v>0</v>
      </c>
      <c r="E61" s="2">
        <f t="shared" si="34"/>
        <v>0</v>
      </c>
      <c r="F61" s="2"/>
      <c r="G61" s="2">
        <f t="shared" si="32"/>
        <v>0</v>
      </c>
      <c r="H61" s="2">
        <f t="shared" si="14"/>
        <v>236278.09207747673</v>
      </c>
      <c r="I61" s="2">
        <f t="shared" si="15"/>
        <v>659484.20743969746</v>
      </c>
      <c r="J61" s="2">
        <f t="shared" si="16"/>
        <v>101856.31147661631</v>
      </c>
      <c r="K61" s="6">
        <f t="shared" si="17"/>
        <v>0.18265999999999982</v>
      </c>
      <c r="L61" s="7">
        <f t="shared" si="18"/>
        <v>1.1826599999999998</v>
      </c>
      <c r="O61">
        <f t="shared" si="19"/>
        <v>2009</v>
      </c>
      <c r="P61" s="6">
        <f t="shared" si="5"/>
        <v>0.64172289584495967</v>
      </c>
      <c r="Q61" s="7"/>
      <c r="R61" s="6">
        <f t="shared" si="5"/>
        <v>0</v>
      </c>
      <c r="S61" s="6">
        <f t="shared" si="5"/>
        <v>0</v>
      </c>
      <c r="T61" s="7"/>
      <c r="U61" s="6">
        <f t="shared" si="5"/>
        <v>0</v>
      </c>
      <c r="V61" s="6">
        <f t="shared" si="7"/>
        <v>0.35827710415504038</v>
      </c>
      <c r="W61" s="6">
        <f t="shared" si="20"/>
        <v>1</v>
      </c>
      <c r="X61" s="7">
        <f t="shared" si="21"/>
        <v>0.64172289584495967</v>
      </c>
      <c r="Y61" s="7">
        <f t="shared" si="22"/>
        <v>0</v>
      </c>
      <c r="Z61" s="6"/>
      <c r="AB61">
        <f t="shared" si="23"/>
        <v>2009</v>
      </c>
      <c r="AC61" s="1" t="b">
        <f t="shared" si="24"/>
        <v>0</v>
      </c>
      <c r="AE61" s="1" t="b">
        <f t="shared" si="35"/>
        <v>0</v>
      </c>
      <c r="AF61" s="1" t="b">
        <f t="shared" si="36"/>
        <v>0</v>
      </c>
      <c r="AH61" s="1" t="b">
        <f t="shared" si="31"/>
        <v>0</v>
      </c>
      <c r="AI61" s="1" t="b">
        <f t="shared" si="26"/>
        <v>0</v>
      </c>
      <c r="AJ61" s="1" t="b">
        <f t="shared" si="27"/>
        <v>1</v>
      </c>
      <c r="AL61">
        <f t="shared" si="28"/>
        <v>2009</v>
      </c>
      <c r="AM61" s="2">
        <f t="shared" si="37"/>
        <v>395690.52446381847</v>
      </c>
      <c r="AN61" s="2"/>
      <c r="AO61" s="2">
        <f t="shared" si="33"/>
        <v>0</v>
      </c>
      <c r="AP61" s="2">
        <f t="shared" si="33"/>
        <v>0</v>
      </c>
      <c r="AQ61" s="2"/>
      <c r="AR61" s="2">
        <f t="shared" si="38"/>
        <v>0</v>
      </c>
      <c r="AS61" s="2">
        <f t="shared" si="38"/>
        <v>263793.682975879</v>
      </c>
      <c r="AT61" s="2">
        <f t="shared" si="29"/>
        <v>659484.20743969746</v>
      </c>
      <c r="AU61" s="2">
        <f t="shared" si="30"/>
        <v>0</v>
      </c>
    </row>
    <row r="62" spans="1:47" x14ac:dyDescent="0.3">
      <c r="A62">
        <f t="shared" si="4"/>
        <v>2010</v>
      </c>
      <c r="B62" s="2">
        <f t="shared" si="39"/>
        <v>454687.98166137381</v>
      </c>
      <c r="C62" s="2"/>
      <c r="D62" s="2">
        <f t="shared" si="34"/>
        <v>0</v>
      </c>
      <c r="E62" s="2">
        <f t="shared" si="34"/>
        <v>0</v>
      </c>
      <c r="F62" s="2"/>
      <c r="G62" s="2">
        <f t="shared" si="32"/>
        <v>0</v>
      </c>
      <c r="H62" s="2">
        <f t="shared" si="14"/>
        <v>280729.23742293043</v>
      </c>
      <c r="I62" s="2">
        <f t="shared" si="15"/>
        <v>735417.21908430429</v>
      </c>
      <c r="J62" s="2">
        <f t="shared" si="16"/>
        <v>75933.011644606828</v>
      </c>
      <c r="K62" s="6">
        <f t="shared" si="17"/>
        <v>0.11514000000000009</v>
      </c>
      <c r="L62" s="7">
        <f t="shared" si="18"/>
        <v>1.11514</v>
      </c>
      <c r="O62">
        <f t="shared" si="19"/>
        <v>2010</v>
      </c>
      <c r="P62" s="6">
        <f t="shared" si="5"/>
        <v>0.61827214520149931</v>
      </c>
      <c r="Q62" s="7"/>
      <c r="R62" s="6">
        <f t="shared" si="5"/>
        <v>0</v>
      </c>
      <c r="S62" s="6">
        <f t="shared" si="5"/>
        <v>0</v>
      </c>
      <c r="T62" s="7"/>
      <c r="U62" s="6">
        <f t="shared" si="5"/>
        <v>0</v>
      </c>
      <c r="V62" s="38">
        <f t="shared" si="7"/>
        <v>0.38172785479850063</v>
      </c>
      <c r="W62" s="6">
        <f t="shared" si="20"/>
        <v>1</v>
      </c>
      <c r="X62" s="7">
        <f t="shared" si="21"/>
        <v>0.61827214520149931</v>
      </c>
      <c r="Y62" s="7">
        <f t="shared" si="22"/>
        <v>0</v>
      </c>
      <c r="Z62" s="6"/>
      <c r="AB62">
        <f t="shared" si="23"/>
        <v>2010</v>
      </c>
      <c r="AC62" s="1" t="b">
        <f t="shared" si="24"/>
        <v>0</v>
      </c>
      <c r="AE62" s="1" t="b">
        <f t="shared" si="35"/>
        <v>0</v>
      </c>
      <c r="AF62" s="1" t="b">
        <f t="shared" si="36"/>
        <v>0</v>
      </c>
      <c r="AH62" s="1" t="b">
        <f t="shared" si="31"/>
        <v>0</v>
      </c>
      <c r="AI62" s="39" t="b">
        <f t="shared" si="26"/>
        <v>0</v>
      </c>
      <c r="AJ62" s="1" t="b">
        <f t="shared" si="27"/>
        <v>1</v>
      </c>
      <c r="AL62">
        <f t="shared" si="28"/>
        <v>2010</v>
      </c>
      <c r="AM62" s="2">
        <f t="shared" si="37"/>
        <v>441250.33145058254</v>
      </c>
      <c r="AN62" s="2"/>
      <c r="AO62" s="2">
        <f t="shared" si="33"/>
        <v>0</v>
      </c>
      <c r="AP62" s="2">
        <f t="shared" si="33"/>
        <v>0</v>
      </c>
      <c r="AQ62" s="2"/>
      <c r="AR62" s="2">
        <f t="shared" si="38"/>
        <v>0</v>
      </c>
      <c r="AS62" s="2">
        <f t="shared" si="38"/>
        <v>294166.88763372175</v>
      </c>
      <c r="AT62" s="2">
        <f t="shared" si="29"/>
        <v>735417.21908430429</v>
      </c>
      <c r="AU62" s="2">
        <f t="shared" si="30"/>
        <v>0</v>
      </c>
    </row>
    <row r="63" spans="1:47" x14ac:dyDescent="0.3">
      <c r="A63">
        <f t="shared" si="4"/>
        <v>2011</v>
      </c>
      <c r="B63" s="2">
        <f t="shared" si="39"/>
        <v>449942.96298015903</v>
      </c>
      <c r="C63" s="2"/>
      <c r="D63" s="2">
        <f t="shared" si="34"/>
        <v>0</v>
      </c>
      <c r="E63" s="2">
        <f t="shared" si="34"/>
        <v>0</v>
      </c>
      <c r="F63" s="2"/>
      <c r="G63" s="2">
        <f t="shared" si="32"/>
        <v>0</v>
      </c>
      <c r="H63" s="2">
        <f t="shared" si="14"/>
        <v>316405.90433883114</v>
      </c>
      <c r="I63" s="2">
        <f t="shared" si="15"/>
        <v>766348.86731899017</v>
      </c>
      <c r="J63" s="2">
        <f t="shared" si="16"/>
        <v>30931.648234685883</v>
      </c>
      <c r="K63" s="6">
        <f t="shared" si="17"/>
        <v>4.2060000000000063E-2</v>
      </c>
      <c r="L63" s="7">
        <f t="shared" si="18"/>
        <v>1.04206</v>
      </c>
      <c r="O63">
        <f t="shared" si="19"/>
        <v>2011</v>
      </c>
      <c r="P63" s="6">
        <f t="shared" si="5"/>
        <v>0.58712550141066733</v>
      </c>
      <c r="Q63" s="7"/>
      <c r="R63" s="6">
        <f t="shared" si="5"/>
        <v>0</v>
      </c>
      <c r="S63" s="6">
        <f t="shared" si="5"/>
        <v>0</v>
      </c>
      <c r="T63" s="7"/>
      <c r="U63" s="6">
        <f t="shared" si="5"/>
        <v>0</v>
      </c>
      <c r="V63" s="6">
        <f t="shared" si="7"/>
        <v>0.41287449858933273</v>
      </c>
      <c r="W63" s="6">
        <f t="shared" si="20"/>
        <v>1</v>
      </c>
      <c r="X63" s="7">
        <f t="shared" si="21"/>
        <v>0.58712550141066733</v>
      </c>
      <c r="Y63" s="7">
        <f t="shared" si="22"/>
        <v>0</v>
      </c>
      <c r="Z63" s="6"/>
      <c r="AB63">
        <f t="shared" si="23"/>
        <v>2011</v>
      </c>
      <c r="AC63" s="1" t="b">
        <f t="shared" si="24"/>
        <v>0</v>
      </c>
      <c r="AE63" s="1" t="b">
        <f t="shared" si="35"/>
        <v>0</v>
      </c>
      <c r="AF63" s="1" t="b">
        <f t="shared" si="36"/>
        <v>0</v>
      </c>
      <c r="AH63" s="1" t="b">
        <f t="shared" si="31"/>
        <v>0</v>
      </c>
      <c r="AI63" s="1" t="b">
        <f t="shared" si="26"/>
        <v>0</v>
      </c>
      <c r="AJ63" s="1" t="b">
        <f t="shared" si="27"/>
        <v>1</v>
      </c>
      <c r="AL63">
        <f t="shared" si="28"/>
        <v>2011</v>
      </c>
      <c r="AM63" s="2">
        <f t="shared" si="37"/>
        <v>459809.32039139408</v>
      </c>
      <c r="AN63" s="2"/>
      <c r="AO63" s="2">
        <f t="shared" si="33"/>
        <v>0</v>
      </c>
      <c r="AP63" s="2">
        <f t="shared" si="33"/>
        <v>0</v>
      </c>
      <c r="AQ63" s="2"/>
      <c r="AR63" s="2">
        <f t="shared" si="38"/>
        <v>0</v>
      </c>
      <c r="AS63" s="2">
        <f t="shared" si="38"/>
        <v>306539.54692759609</v>
      </c>
      <c r="AT63" s="2">
        <f t="shared" si="29"/>
        <v>766348.86731899017</v>
      </c>
      <c r="AU63" s="2">
        <f t="shared" si="30"/>
        <v>0</v>
      </c>
    </row>
    <row r="64" spans="1:47" x14ac:dyDescent="0.3">
      <c r="A64">
        <f t="shared" si="4"/>
        <v>2012</v>
      </c>
      <c r="B64" s="2">
        <f t="shared" si="39"/>
        <v>532551.1548773126</v>
      </c>
      <c r="C64" s="2"/>
      <c r="D64" s="2">
        <f t="shared" si="34"/>
        <v>0</v>
      </c>
      <c r="E64" s="2">
        <f t="shared" si="34"/>
        <v>0</v>
      </c>
      <c r="F64" s="2"/>
      <c r="G64" s="2">
        <f t="shared" si="32"/>
        <v>0</v>
      </c>
      <c r="H64" s="2">
        <f t="shared" si="14"/>
        <v>318954.3985781637</v>
      </c>
      <c r="I64" s="2">
        <f t="shared" si="15"/>
        <v>851505.5534554763</v>
      </c>
      <c r="J64" s="2">
        <f t="shared" si="16"/>
        <v>85156.686136486125</v>
      </c>
      <c r="K64" s="6">
        <f t="shared" si="17"/>
        <v>0.11111999999999991</v>
      </c>
      <c r="L64" s="7">
        <f t="shared" si="18"/>
        <v>1.1111199999999999</v>
      </c>
      <c r="O64">
        <f t="shared" si="19"/>
        <v>2012</v>
      </c>
      <c r="P64" s="6">
        <f t="shared" si="5"/>
        <v>0.62542299661602707</v>
      </c>
      <c r="Q64" s="7"/>
      <c r="R64" s="6">
        <f t="shared" si="5"/>
        <v>0</v>
      </c>
      <c r="S64" s="6">
        <f t="shared" si="5"/>
        <v>0</v>
      </c>
      <c r="T64" s="7"/>
      <c r="U64" s="6">
        <f t="shared" si="5"/>
        <v>0</v>
      </c>
      <c r="V64" s="6">
        <f t="shared" si="7"/>
        <v>0.37457700338397293</v>
      </c>
      <c r="W64" s="6">
        <f t="shared" si="20"/>
        <v>1</v>
      </c>
      <c r="X64" s="7">
        <f t="shared" si="21"/>
        <v>0.62542299661602707</v>
      </c>
      <c r="Y64" s="7">
        <f t="shared" si="22"/>
        <v>0</v>
      </c>
      <c r="Z64" s="6"/>
      <c r="AB64">
        <f t="shared" si="23"/>
        <v>2012</v>
      </c>
      <c r="AC64" s="1" t="b">
        <f t="shared" si="24"/>
        <v>0</v>
      </c>
      <c r="AE64" s="1" t="b">
        <f t="shared" si="35"/>
        <v>0</v>
      </c>
      <c r="AF64" s="1" t="b">
        <f t="shared" si="36"/>
        <v>0</v>
      </c>
      <c r="AH64" s="1" t="b">
        <f t="shared" si="31"/>
        <v>0</v>
      </c>
      <c r="AI64" s="1" t="b">
        <f t="shared" si="26"/>
        <v>0</v>
      </c>
      <c r="AJ64" s="1" t="b">
        <f t="shared" si="27"/>
        <v>1</v>
      </c>
      <c r="AL64">
        <f t="shared" si="28"/>
        <v>2012</v>
      </c>
      <c r="AM64" s="2">
        <f t="shared" si="37"/>
        <v>510903.33207328577</v>
      </c>
      <c r="AN64" s="2"/>
      <c r="AO64" s="2">
        <f t="shared" si="33"/>
        <v>0</v>
      </c>
      <c r="AP64" s="2">
        <f t="shared" si="33"/>
        <v>0</v>
      </c>
      <c r="AQ64" s="2"/>
      <c r="AR64" s="2">
        <f t="shared" si="38"/>
        <v>0</v>
      </c>
      <c r="AS64" s="2">
        <f t="shared" si="38"/>
        <v>340602.22138219053</v>
      </c>
      <c r="AT64" s="2">
        <f t="shared" si="29"/>
        <v>851505.5534554763</v>
      </c>
      <c r="AU64" s="2">
        <f t="shared" si="30"/>
        <v>0</v>
      </c>
    </row>
    <row r="65" spans="1:45" x14ac:dyDescent="0.3">
      <c r="A65" s="9" t="s">
        <v>79</v>
      </c>
      <c r="B65" s="10">
        <f>B64</f>
        <v>532551.1548773126</v>
      </c>
      <c r="C65" s="10"/>
      <c r="D65" s="10">
        <f>D64</f>
        <v>0</v>
      </c>
      <c r="E65" s="10">
        <f>E64</f>
        <v>0</v>
      </c>
      <c r="F65" s="10"/>
      <c r="G65" s="10">
        <f>G64</f>
        <v>0</v>
      </c>
      <c r="H65" s="10">
        <f>H64</f>
        <v>318954.3985781637</v>
      </c>
      <c r="I65" s="10">
        <f>SUM(B65:H65)</f>
        <v>851505.5534554763</v>
      </c>
      <c r="J65" s="10"/>
      <c r="K65" s="10"/>
      <c r="AM65" s="22" t="e">
        <f>#REF!/#REF!</f>
        <v>#REF!</v>
      </c>
      <c r="AO65" s="22"/>
      <c r="AP65" s="22"/>
      <c r="AR65" s="22"/>
      <c r="AS65" s="22" t="e">
        <f>#REF!/#REF!</f>
        <v>#REF!</v>
      </c>
    </row>
    <row r="66" spans="1:45" x14ac:dyDescent="0.3">
      <c r="A66" s="11" t="s">
        <v>80</v>
      </c>
      <c r="I66" s="6">
        <f>(I65-I39)/I39</f>
        <v>7.5150555345547634</v>
      </c>
      <c r="K66" s="6"/>
      <c r="R66" s="7"/>
      <c r="AO66" s="2"/>
    </row>
    <row r="67" spans="1:45" x14ac:dyDescent="0.3">
      <c r="A67" s="1" t="s">
        <v>81</v>
      </c>
      <c r="I67" s="29">
        <f>STDEV(L40:L64)</f>
        <v>0.11508362509062942</v>
      </c>
      <c r="K67" s="30"/>
    </row>
    <row r="68" spans="1:45" x14ac:dyDescent="0.3">
      <c r="A68" s="1" t="s">
        <v>82</v>
      </c>
      <c r="I68" s="13">
        <f>((1+I66)^(1/I73))-1</f>
        <v>8.9450492109352631E-2</v>
      </c>
      <c r="K68" s="30"/>
    </row>
    <row r="69" spans="1:45" x14ac:dyDescent="0.3">
      <c r="A69" s="1" t="s">
        <v>83</v>
      </c>
      <c r="I69" s="31">
        <f>J60</f>
        <v>-141083.88225850207</v>
      </c>
    </row>
    <row r="70" spans="1:45" x14ac:dyDescent="0.3">
      <c r="A70" s="1" t="s">
        <v>84</v>
      </c>
      <c r="I70" s="32">
        <f>K60</f>
        <v>-0.20191999999999999</v>
      </c>
    </row>
    <row r="71" spans="1:45" x14ac:dyDescent="0.3">
      <c r="A71" s="3" t="s">
        <v>85</v>
      </c>
      <c r="I71" s="33">
        <f>I64-I65</f>
        <v>0</v>
      </c>
    </row>
    <row r="72" spans="1:45" x14ac:dyDescent="0.3">
      <c r="A72" s="3" t="s">
        <v>149</v>
      </c>
      <c r="I72" s="33">
        <f>((SUM(J40:J64))-(I65-I39))</f>
        <v>0</v>
      </c>
    </row>
    <row r="73" spans="1:45" x14ac:dyDescent="0.3">
      <c r="A73" s="3" t="s">
        <v>160</v>
      </c>
      <c r="I73" s="3">
        <f>COUNTA(I40:I64)</f>
        <v>25</v>
      </c>
    </row>
    <row r="74" spans="1:45" x14ac:dyDescent="0.3">
      <c r="A74" s="1" t="s">
        <v>106</v>
      </c>
      <c r="B74" s="63"/>
      <c r="C74" s="63"/>
      <c r="D74" s="63"/>
      <c r="E74" s="63"/>
      <c r="G74" s="63"/>
      <c r="H74" s="63"/>
      <c r="I74" s="84">
        <f>(SUM(B62:G62)/I62)</f>
        <v>0.61827214520149931</v>
      </c>
    </row>
    <row r="75" spans="1:45" x14ac:dyDescent="0.3">
      <c r="A75" s="1" t="s">
        <v>107</v>
      </c>
      <c r="B75" s="63"/>
      <c r="C75" s="63"/>
      <c r="D75" s="63"/>
      <c r="E75" s="63"/>
      <c r="G75" s="63"/>
      <c r="H75" s="63"/>
      <c r="I75" s="84">
        <f>(H62/I62)</f>
        <v>0.38172785479850063</v>
      </c>
    </row>
    <row r="76" spans="1:45" x14ac:dyDescent="0.3">
      <c r="A76" s="3" t="s">
        <v>108</v>
      </c>
      <c r="I76" s="3">
        <f>100%-(I74+I75)</f>
        <v>0</v>
      </c>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
  <sheetViews>
    <sheetView topLeftCell="A62" workbookViewId="0">
      <selection activeCell="A72" sqref="A72"/>
    </sheetView>
  </sheetViews>
  <sheetFormatPr defaultColWidth="8.88671875" defaultRowHeight="14.4" x14ac:dyDescent="0.3"/>
  <cols>
    <col min="1" max="1" width="25.44140625" customWidth="1"/>
    <col min="2" max="2" width="11" customWidth="1"/>
    <col min="3" max="4" width="9.33203125" bestFit="1" customWidth="1"/>
    <col min="5" max="5" width="9.44140625" bestFit="1" customWidth="1"/>
    <col min="7" max="7" width="9.88671875" bestFit="1" customWidth="1"/>
    <col min="8" max="8" width="9.33203125" bestFit="1" customWidth="1"/>
    <col min="9" max="9" width="11.6640625" customWidth="1"/>
    <col min="10" max="10" width="10" bestFit="1" customWidth="1"/>
  </cols>
  <sheetData>
    <row r="1" spans="1:8" x14ac:dyDescent="0.3">
      <c r="A1" s="20" t="s">
        <v>50</v>
      </c>
    </row>
    <row r="2" spans="1:8" x14ac:dyDescent="0.3">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3">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3">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3">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3">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3">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3">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3">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3">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3">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3">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3">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3">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3">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3">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3">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3">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3">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3">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3">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3">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3">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3">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3">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3">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3">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3">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3">
      <c r="A29" s="17">
        <f>'Non-Rebalanced Portfolio'!A29</f>
        <v>0</v>
      </c>
      <c r="B29" s="17">
        <f>'Non-Rebalanced Portfolio'!B29</f>
        <v>0</v>
      </c>
      <c r="C29" s="19"/>
      <c r="D29" s="17">
        <f>'Non-Rebalanced Portfolio'!D29</f>
        <v>0</v>
      </c>
      <c r="E29" s="17">
        <f>'Non-Rebalanced Portfolio'!E29</f>
        <v>0</v>
      </c>
      <c r="F29" s="19"/>
      <c r="G29" s="17">
        <f>'Non-Rebalanced Portfolio'!G29</f>
        <v>0</v>
      </c>
      <c r="H29" s="17">
        <f>'Non-Rebalanced Portfolio'!H29</f>
        <v>0</v>
      </c>
    </row>
    <row r="30" spans="1:8" x14ac:dyDescent="0.3">
      <c r="A30" s="17">
        <f>'Non-Rebalanced Portfolio'!A30</f>
        <v>0</v>
      </c>
      <c r="B30" s="17">
        <f>'Non-Rebalanced Portfolio'!B30</f>
        <v>0</v>
      </c>
      <c r="C30" s="19"/>
      <c r="D30" s="17">
        <f>'Non-Rebalanced Portfolio'!D30</f>
        <v>0</v>
      </c>
      <c r="E30" s="17">
        <f>'Non-Rebalanced Portfolio'!E30</f>
        <v>0</v>
      </c>
      <c r="F30" s="19"/>
      <c r="G30" s="17">
        <f>'Non-Rebalanced Portfolio'!G30</f>
        <v>0</v>
      </c>
      <c r="H30" s="17">
        <f>'Non-Rebalanced Portfolio'!H30</f>
        <v>0</v>
      </c>
    </row>
    <row r="31" spans="1:8" x14ac:dyDescent="0.3">
      <c r="A31" s="17">
        <f>'Non-Rebalanced Portfolio'!A31</f>
        <v>0</v>
      </c>
      <c r="B31" s="17">
        <f>'Non-Rebalanced Portfolio'!B31</f>
        <v>0</v>
      </c>
      <c r="C31" s="19"/>
      <c r="D31" s="17">
        <f>'Non-Rebalanced Portfolio'!D31</f>
        <v>0</v>
      </c>
      <c r="E31" s="17">
        <f>'Non-Rebalanced Portfolio'!E31</f>
        <v>0</v>
      </c>
      <c r="F31" s="19"/>
      <c r="G31" s="17">
        <f>'Non-Rebalanced Portfolio'!G31</f>
        <v>0</v>
      </c>
      <c r="H31" s="17">
        <f>'Non-Rebalanced Portfolio'!H31</f>
        <v>0</v>
      </c>
    </row>
    <row r="32" spans="1:8" x14ac:dyDescent="0.3">
      <c r="A32" s="17">
        <f>'Non-Rebalanced Portfolio'!A32</f>
        <v>0</v>
      </c>
      <c r="B32" s="17">
        <f>'Non-Rebalanced Portfolio'!B32</f>
        <v>0</v>
      </c>
      <c r="C32" s="19"/>
      <c r="D32" s="17">
        <f>'Non-Rebalanced Portfolio'!D32</f>
        <v>0</v>
      </c>
      <c r="E32" s="17">
        <f>'Non-Rebalanced Portfolio'!E32</f>
        <v>0</v>
      </c>
      <c r="F32" s="19"/>
      <c r="G32" s="17">
        <f>'Non-Rebalanced Portfolio'!G32</f>
        <v>0</v>
      </c>
      <c r="H32" s="17">
        <f>'Non-Rebalanced Portfolio'!H32</f>
        <v>0</v>
      </c>
    </row>
    <row r="33" spans="1:25" x14ac:dyDescent="0.3">
      <c r="A33" s="17">
        <f>'Non-Rebalanced Portfolio'!A33</f>
        <v>0</v>
      </c>
      <c r="B33" s="17">
        <f>'Non-Rebalanced Portfolio'!B33</f>
        <v>0</v>
      </c>
      <c r="C33" s="19"/>
      <c r="D33" s="17">
        <f>'Non-Rebalanced Portfolio'!D33</f>
        <v>0</v>
      </c>
      <c r="E33" s="17">
        <f>'Non-Rebalanced Portfolio'!E33</f>
        <v>0</v>
      </c>
      <c r="F33" s="19"/>
      <c r="G33" s="17">
        <f>'Non-Rebalanced Portfolio'!G33</f>
        <v>0</v>
      </c>
      <c r="H33" s="17">
        <f>'Non-Rebalanced Portfolio'!H33</f>
        <v>0</v>
      </c>
    </row>
    <row r="36" spans="1:25" x14ac:dyDescent="0.3">
      <c r="A36" s="20" t="s">
        <v>124</v>
      </c>
      <c r="O36" s="20" t="s">
        <v>131</v>
      </c>
    </row>
    <row r="37" spans="1:25" x14ac:dyDescent="0.3">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row>
    <row r="38" spans="1:25" x14ac:dyDescent="0.3">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row>
    <row r="39" spans="1:25" x14ac:dyDescent="0.3">
      <c r="A39" t="s">
        <v>72</v>
      </c>
      <c r="B39" s="31">
        <v>100000</v>
      </c>
      <c r="C39" s="31">
        <v>0</v>
      </c>
      <c r="F39" s="31">
        <v>0</v>
      </c>
      <c r="H39" s="31">
        <v>0</v>
      </c>
      <c r="I39" s="2">
        <f>SUM(B39:H39)</f>
        <v>100000</v>
      </c>
      <c r="O39" s="21" t="s">
        <v>87</v>
      </c>
      <c r="P39" s="22">
        <f>B39/$I39</f>
        <v>1</v>
      </c>
      <c r="Q39" s="22">
        <f>C39/$I39</f>
        <v>0</v>
      </c>
      <c r="R39" s="23">
        <v>0</v>
      </c>
      <c r="S39" s="23">
        <v>0</v>
      </c>
      <c r="T39" s="22">
        <f>F39/$I39</f>
        <v>0</v>
      </c>
      <c r="U39" s="23">
        <v>0</v>
      </c>
      <c r="V39" s="22">
        <f>H39/$I39</f>
        <v>0</v>
      </c>
      <c r="W39" s="6">
        <f>I39/$I39</f>
        <v>1</v>
      </c>
      <c r="X39" s="24"/>
    </row>
    <row r="40" spans="1:25" x14ac:dyDescent="0.3">
      <c r="A40">
        <f t="shared" ref="A40:A64" si="2">A4</f>
        <v>1988</v>
      </c>
      <c r="B40" s="2">
        <f t="shared" ref="B40:C55" si="3">B39*(1+(B4/100))</f>
        <v>116219.99999999999</v>
      </c>
      <c r="C40" s="2">
        <f t="shared" si="3"/>
        <v>0</v>
      </c>
      <c r="D40" s="2"/>
      <c r="E40" s="2"/>
      <c r="F40" s="2">
        <f t="shared" ref="F40:F48" si="4">F39*(1+(F4/100))</f>
        <v>0</v>
      </c>
      <c r="G40" s="2"/>
      <c r="H40" s="2">
        <f t="shared" ref="H40:H64" si="5">H39*(1+(H4/100))</f>
        <v>0</v>
      </c>
      <c r="I40" s="2">
        <f>SUM(B40:H40)</f>
        <v>116219.99999999999</v>
      </c>
      <c r="J40" s="2">
        <f>I40-I39</f>
        <v>16219.999999999985</v>
      </c>
      <c r="K40" s="6">
        <f>(J40/I39)</f>
        <v>0.16219999999999984</v>
      </c>
      <c r="L40" s="7">
        <f>K40+1</f>
        <v>1.1621999999999999</v>
      </c>
      <c r="O40">
        <f>A40</f>
        <v>1988</v>
      </c>
      <c r="P40" s="6">
        <f t="shared" ref="P40:U64" si="6">B40/$I40</f>
        <v>1</v>
      </c>
      <c r="Q40" s="6">
        <f t="shared" si="6"/>
        <v>0</v>
      </c>
      <c r="R40" s="7"/>
      <c r="S40" s="7"/>
      <c r="T40" s="6">
        <f t="shared" ref="T40:T48" si="7">F40/$I40</f>
        <v>0</v>
      </c>
      <c r="U40" s="7"/>
      <c r="V40" s="6">
        <f t="shared" ref="V40:V64" si="8">H40/$I40</f>
        <v>0</v>
      </c>
      <c r="W40" s="6">
        <f>SUM(P40:V40)</f>
        <v>1</v>
      </c>
      <c r="X40" s="7">
        <f>SUM(P40:U40)</f>
        <v>1</v>
      </c>
      <c r="Y40" s="7">
        <f>W40-(X40+V40)</f>
        <v>0</v>
      </c>
    </row>
    <row r="41" spans="1:25" x14ac:dyDescent="0.3">
      <c r="A41">
        <f t="shared" si="2"/>
        <v>1989</v>
      </c>
      <c r="B41" s="2">
        <f t="shared" si="3"/>
        <v>152666.592</v>
      </c>
      <c r="C41" s="2">
        <f t="shared" si="3"/>
        <v>0</v>
      </c>
      <c r="D41" s="2"/>
      <c r="E41" s="2"/>
      <c r="F41" s="2">
        <f t="shared" si="4"/>
        <v>0</v>
      </c>
      <c r="G41" s="2"/>
      <c r="H41" s="2">
        <f t="shared" si="5"/>
        <v>0</v>
      </c>
      <c r="I41" s="2">
        <f t="shared" ref="I41:I48" si="9">SUM(B41:H41)</f>
        <v>152666.592</v>
      </c>
      <c r="J41" s="2">
        <f t="shared" ref="J41:J64" si="10">I41-I40</f>
        <v>36446.592000000019</v>
      </c>
      <c r="K41" s="6">
        <f t="shared" ref="K41:K64" si="11">(J41/I40)</f>
        <v>0.31360000000000021</v>
      </c>
      <c r="L41" s="7">
        <f t="shared" ref="L41:L64" si="12">K41+1</f>
        <v>1.3136000000000001</v>
      </c>
      <c r="O41">
        <f t="shared" ref="O41:O64" si="13">A41</f>
        <v>1989</v>
      </c>
      <c r="P41" s="6">
        <f t="shared" si="6"/>
        <v>1</v>
      </c>
      <c r="Q41" s="6">
        <f t="shared" si="6"/>
        <v>0</v>
      </c>
      <c r="R41" s="7"/>
      <c r="S41" s="7"/>
      <c r="T41" s="6">
        <f t="shared" si="7"/>
        <v>0</v>
      </c>
      <c r="U41" s="7"/>
      <c r="V41" s="6">
        <f t="shared" si="8"/>
        <v>0</v>
      </c>
      <c r="W41" s="6">
        <f t="shared" ref="W41:W64" si="14">SUM(P41:V41)</f>
        <v>1</v>
      </c>
      <c r="X41" s="7">
        <f t="shared" ref="X41:X64" si="15">SUM(P41:U41)</f>
        <v>1</v>
      </c>
      <c r="Y41" s="7">
        <f t="shared" ref="Y41:Y64" si="16">W41-(X41+V41)</f>
        <v>0</v>
      </c>
    </row>
    <row r="42" spans="1:25" x14ac:dyDescent="0.3">
      <c r="A42">
        <f t="shared" si="2"/>
        <v>1990</v>
      </c>
      <c r="B42" s="2">
        <f t="shared" si="3"/>
        <v>147598.06114559999</v>
      </c>
      <c r="C42" s="2">
        <f t="shared" si="3"/>
        <v>0</v>
      </c>
      <c r="D42" s="2"/>
      <c r="E42" s="2"/>
      <c r="F42" s="2">
        <f t="shared" si="4"/>
        <v>0</v>
      </c>
      <c r="G42" s="2"/>
      <c r="H42" s="2">
        <f t="shared" si="5"/>
        <v>0</v>
      </c>
      <c r="I42" s="2">
        <f t="shared" si="9"/>
        <v>147598.06114559999</v>
      </c>
      <c r="J42" s="2">
        <f t="shared" si="10"/>
        <v>-5068.5308544000145</v>
      </c>
      <c r="K42" s="6">
        <f t="shared" si="11"/>
        <v>-3.3200000000000097E-2</v>
      </c>
      <c r="L42" s="7">
        <f t="shared" si="12"/>
        <v>0.96679999999999988</v>
      </c>
      <c r="O42">
        <f t="shared" si="13"/>
        <v>1990</v>
      </c>
      <c r="P42" s="6">
        <f t="shared" si="6"/>
        <v>1</v>
      </c>
      <c r="Q42" s="6">
        <f t="shared" si="6"/>
        <v>0</v>
      </c>
      <c r="R42" s="7"/>
      <c r="S42" s="7"/>
      <c r="T42" s="6">
        <f t="shared" si="7"/>
        <v>0</v>
      </c>
      <c r="U42" s="7"/>
      <c r="V42" s="6">
        <f t="shared" si="8"/>
        <v>0</v>
      </c>
      <c r="W42" s="6">
        <f t="shared" si="14"/>
        <v>1</v>
      </c>
      <c r="X42" s="7">
        <f t="shared" si="15"/>
        <v>1</v>
      </c>
      <c r="Y42" s="7">
        <f t="shared" si="16"/>
        <v>0</v>
      </c>
    </row>
    <row r="43" spans="1:25" x14ac:dyDescent="0.3">
      <c r="A43">
        <f t="shared" si="2"/>
        <v>1991</v>
      </c>
      <c r="B43" s="2">
        <f t="shared" si="3"/>
        <v>192202.19522380031</v>
      </c>
      <c r="C43" s="2">
        <f t="shared" si="3"/>
        <v>0</v>
      </c>
      <c r="D43" s="2"/>
      <c r="E43" s="2"/>
      <c r="F43" s="2">
        <f t="shared" si="4"/>
        <v>0</v>
      </c>
      <c r="G43" s="2"/>
      <c r="H43" s="2">
        <f t="shared" si="5"/>
        <v>0</v>
      </c>
      <c r="I43" s="2">
        <f t="shared" si="9"/>
        <v>192202.19522380031</v>
      </c>
      <c r="J43" s="2">
        <f t="shared" si="10"/>
        <v>44604.134078200324</v>
      </c>
      <c r="K43" s="6">
        <f t="shared" si="11"/>
        <v>0.30220000000000002</v>
      </c>
      <c r="L43" s="7">
        <f t="shared" si="12"/>
        <v>1.3022</v>
      </c>
      <c r="O43">
        <f t="shared" si="13"/>
        <v>1991</v>
      </c>
      <c r="P43" s="6">
        <f t="shared" si="6"/>
        <v>1</v>
      </c>
      <c r="Q43" s="6">
        <f t="shared" si="6"/>
        <v>0</v>
      </c>
      <c r="R43" s="7"/>
      <c r="S43" s="7"/>
      <c r="T43" s="6">
        <f t="shared" si="7"/>
        <v>0</v>
      </c>
      <c r="U43" s="7"/>
      <c r="V43" s="6">
        <f t="shared" si="8"/>
        <v>0</v>
      </c>
      <c r="W43" s="6">
        <f t="shared" si="14"/>
        <v>1</v>
      </c>
      <c r="X43" s="7">
        <f t="shared" si="15"/>
        <v>1</v>
      </c>
      <c r="Y43" s="7">
        <f t="shared" si="16"/>
        <v>0</v>
      </c>
    </row>
    <row r="44" spans="1:25" x14ac:dyDescent="0.3">
      <c r="A44">
        <f t="shared" si="2"/>
        <v>1992</v>
      </c>
      <c r="B44" s="2">
        <f t="shared" si="3"/>
        <v>206463.5981094063</v>
      </c>
      <c r="C44" s="2">
        <f t="shared" si="3"/>
        <v>0</v>
      </c>
      <c r="D44" s="2"/>
      <c r="E44" s="2"/>
      <c r="F44" s="2">
        <f t="shared" si="4"/>
        <v>0</v>
      </c>
      <c r="G44" s="2"/>
      <c r="H44" s="2">
        <f t="shared" si="5"/>
        <v>0</v>
      </c>
      <c r="I44" s="2">
        <f t="shared" si="9"/>
        <v>206463.5981094063</v>
      </c>
      <c r="J44" s="2">
        <f t="shared" si="10"/>
        <v>14261.402885605989</v>
      </c>
      <c r="K44" s="6">
        <f t="shared" si="11"/>
        <v>7.420000000000003E-2</v>
      </c>
      <c r="L44" s="7">
        <f t="shared" si="12"/>
        <v>1.0742</v>
      </c>
      <c r="O44">
        <f t="shared" si="13"/>
        <v>1992</v>
      </c>
      <c r="P44" s="6">
        <f t="shared" si="6"/>
        <v>1</v>
      </c>
      <c r="Q44" s="6">
        <f t="shared" si="6"/>
        <v>0</v>
      </c>
      <c r="R44" s="7"/>
      <c r="S44" s="7"/>
      <c r="T44" s="6">
        <f t="shared" si="7"/>
        <v>0</v>
      </c>
      <c r="U44" s="7"/>
      <c r="V44" s="6">
        <f t="shared" si="8"/>
        <v>0</v>
      </c>
      <c r="W44" s="6">
        <f t="shared" si="14"/>
        <v>1</v>
      </c>
      <c r="X44" s="7">
        <f t="shared" si="15"/>
        <v>1</v>
      </c>
      <c r="Y44" s="7">
        <f t="shared" si="16"/>
        <v>0</v>
      </c>
    </row>
    <row r="45" spans="1:25" x14ac:dyDescent="0.3">
      <c r="A45">
        <f t="shared" si="2"/>
        <v>1993</v>
      </c>
      <c r="B45" s="2">
        <f t="shared" si="3"/>
        <v>226882.84796242657</v>
      </c>
      <c r="C45" s="2">
        <f t="shared" si="3"/>
        <v>0</v>
      </c>
      <c r="D45" s="2"/>
      <c r="E45" s="2"/>
      <c r="F45" s="2">
        <f t="shared" si="4"/>
        <v>0</v>
      </c>
      <c r="G45" s="2"/>
      <c r="H45" s="2">
        <f t="shared" si="5"/>
        <v>0</v>
      </c>
      <c r="I45" s="2">
        <f t="shared" si="9"/>
        <v>226882.84796242657</v>
      </c>
      <c r="J45" s="2">
        <f t="shared" si="10"/>
        <v>20419.249853020272</v>
      </c>
      <c r="K45" s="6">
        <f t="shared" si="11"/>
        <v>9.8899999999999946E-2</v>
      </c>
      <c r="L45" s="7">
        <f t="shared" si="12"/>
        <v>1.0989</v>
      </c>
      <c r="O45">
        <f t="shared" si="13"/>
        <v>1993</v>
      </c>
      <c r="P45" s="6">
        <f t="shared" si="6"/>
        <v>1</v>
      </c>
      <c r="Q45" s="6">
        <f t="shared" si="6"/>
        <v>0</v>
      </c>
      <c r="R45" s="7"/>
      <c r="S45" s="7"/>
      <c r="T45" s="6">
        <f t="shared" si="7"/>
        <v>0</v>
      </c>
      <c r="U45" s="7"/>
      <c r="V45" s="6">
        <f t="shared" si="8"/>
        <v>0</v>
      </c>
      <c r="W45" s="6">
        <f t="shared" si="14"/>
        <v>1</v>
      </c>
      <c r="X45" s="7">
        <f t="shared" si="15"/>
        <v>1</v>
      </c>
      <c r="Y45" s="7">
        <f t="shared" si="16"/>
        <v>0</v>
      </c>
    </row>
    <row r="46" spans="1:25" x14ac:dyDescent="0.3">
      <c r="A46">
        <f t="shared" si="2"/>
        <v>1994</v>
      </c>
      <c r="B46" s="2">
        <f t="shared" si="3"/>
        <v>229560.06556838323</v>
      </c>
      <c r="C46" s="2">
        <f t="shared" si="3"/>
        <v>0</v>
      </c>
      <c r="D46" s="2"/>
      <c r="E46" s="2"/>
      <c r="F46" s="2">
        <f t="shared" si="4"/>
        <v>0</v>
      </c>
      <c r="G46" s="2"/>
      <c r="H46" s="2">
        <f t="shared" si="5"/>
        <v>0</v>
      </c>
      <c r="I46" s="2">
        <f t="shared" si="9"/>
        <v>229560.06556838323</v>
      </c>
      <c r="J46" s="2">
        <f t="shared" si="10"/>
        <v>2677.2176059566555</v>
      </c>
      <c r="K46" s="6">
        <f t="shared" si="11"/>
        <v>1.1800000000000097E-2</v>
      </c>
      <c r="L46" s="7">
        <f t="shared" si="12"/>
        <v>1.0118</v>
      </c>
      <c r="O46">
        <f t="shared" si="13"/>
        <v>1994</v>
      </c>
      <c r="P46" s="6">
        <f t="shared" si="6"/>
        <v>1</v>
      </c>
      <c r="Q46" s="6">
        <f t="shared" si="6"/>
        <v>0</v>
      </c>
      <c r="R46" s="7"/>
      <c r="S46" s="7"/>
      <c r="T46" s="6">
        <f t="shared" si="7"/>
        <v>0</v>
      </c>
      <c r="U46" s="7"/>
      <c r="V46" s="6">
        <f t="shared" si="8"/>
        <v>0</v>
      </c>
      <c r="W46" s="6">
        <f t="shared" si="14"/>
        <v>1</v>
      </c>
      <c r="X46" s="7">
        <f t="shared" si="15"/>
        <v>1</v>
      </c>
      <c r="Y46" s="7">
        <f t="shared" si="16"/>
        <v>0</v>
      </c>
    </row>
    <row r="47" spans="1:25" x14ac:dyDescent="0.3">
      <c r="A47">
        <f t="shared" si="2"/>
        <v>1995</v>
      </c>
      <c r="B47" s="2">
        <f t="shared" si="3"/>
        <v>315530.31012374279</v>
      </c>
      <c r="C47" s="2">
        <f t="shared" si="3"/>
        <v>0</v>
      </c>
      <c r="D47" s="2"/>
      <c r="E47" s="2"/>
      <c r="F47" s="2">
        <f t="shared" si="4"/>
        <v>0</v>
      </c>
      <c r="G47" s="2"/>
      <c r="H47" s="2">
        <f t="shared" si="5"/>
        <v>0</v>
      </c>
      <c r="I47" s="2">
        <f t="shared" si="9"/>
        <v>315530.31012374279</v>
      </c>
      <c r="J47" s="2">
        <f t="shared" si="10"/>
        <v>85970.244555359561</v>
      </c>
      <c r="K47" s="6">
        <f t="shared" si="11"/>
        <v>0.37450000000000017</v>
      </c>
      <c r="L47" s="7">
        <f t="shared" si="12"/>
        <v>1.3745000000000003</v>
      </c>
      <c r="O47">
        <f t="shared" si="13"/>
        <v>1995</v>
      </c>
      <c r="P47" s="6">
        <f t="shared" si="6"/>
        <v>1</v>
      </c>
      <c r="Q47" s="6">
        <f t="shared" si="6"/>
        <v>0</v>
      </c>
      <c r="R47" s="7"/>
      <c r="S47" s="7"/>
      <c r="T47" s="6">
        <f t="shared" si="7"/>
        <v>0</v>
      </c>
      <c r="U47" s="7"/>
      <c r="V47" s="6">
        <f t="shared" si="8"/>
        <v>0</v>
      </c>
      <c r="W47" s="6">
        <f t="shared" si="14"/>
        <v>1</v>
      </c>
      <c r="X47" s="7">
        <f t="shared" si="15"/>
        <v>1</v>
      </c>
      <c r="Y47" s="7">
        <f t="shared" si="16"/>
        <v>0</v>
      </c>
    </row>
    <row r="48" spans="1:25" x14ac:dyDescent="0.3">
      <c r="A48">
        <f t="shared" si="2"/>
        <v>1996</v>
      </c>
      <c r="B48" s="2">
        <f t="shared" si="3"/>
        <v>387723.64508005517</v>
      </c>
      <c r="C48" s="2">
        <f t="shared" si="3"/>
        <v>0</v>
      </c>
      <c r="D48" s="2"/>
      <c r="E48" s="2"/>
      <c r="F48" s="2">
        <f t="shared" si="4"/>
        <v>0</v>
      </c>
      <c r="G48" s="2"/>
      <c r="H48" s="2">
        <f t="shared" si="5"/>
        <v>0</v>
      </c>
      <c r="I48" s="2">
        <f t="shared" si="9"/>
        <v>387723.64508005517</v>
      </c>
      <c r="J48" s="2">
        <f t="shared" si="10"/>
        <v>72193.334956312377</v>
      </c>
      <c r="K48" s="6">
        <f t="shared" si="11"/>
        <v>0.22880000000000009</v>
      </c>
      <c r="L48" s="7">
        <f t="shared" si="12"/>
        <v>1.2288000000000001</v>
      </c>
      <c r="O48">
        <f t="shared" si="13"/>
        <v>1996</v>
      </c>
      <c r="P48" s="6">
        <f t="shared" si="6"/>
        <v>1</v>
      </c>
      <c r="Q48" s="6">
        <f t="shared" si="6"/>
        <v>0</v>
      </c>
      <c r="R48" s="7"/>
      <c r="S48" s="7"/>
      <c r="T48" s="6">
        <f t="shared" si="7"/>
        <v>0</v>
      </c>
      <c r="U48" s="6"/>
      <c r="V48" s="6">
        <f t="shared" si="8"/>
        <v>0</v>
      </c>
      <c r="W48" s="6">
        <f t="shared" si="14"/>
        <v>1</v>
      </c>
      <c r="X48" s="7">
        <f t="shared" si="15"/>
        <v>1</v>
      </c>
      <c r="Y48" s="7">
        <f t="shared" si="16"/>
        <v>0</v>
      </c>
    </row>
    <row r="49" spans="1:25" x14ac:dyDescent="0.3">
      <c r="A49">
        <f t="shared" si="2"/>
        <v>1997</v>
      </c>
      <c r="B49" s="2">
        <f t="shared" si="3"/>
        <v>516409.12288212549</v>
      </c>
      <c r="C49" s="2">
        <f t="shared" si="3"/>
        <v>0</v>
      </c>
      <c r="D49" s="2"/>
      <c r="E49" s="2"/>
      <c r="F49" s="2"/>
      <c r="G49" s="2">
        <f>F48*(1+(G13/100))</f>
        <v>0</v>
      </c>
      <c r="H49" s="2">
        <f t="shared" si="5"/>
        <v>0</v>
      </c>
      <c r="I49" s="2">
        <f t="shared" ref="I49:I64" si="17">SUM(B49:H49)</f>
        <v>516409.12288212549</v>
      </c>
      <c r="J49" s="2">
        <f t="shared" si="10"/>
        <v>128685.47780207032</v>
      </c>
      <c r="K49" s="6">
        <f t="shared" si="11"/>
        <v>0.33190000000000003</v>
      </c>
      <c r="L49" s="7">
        <f t="shared" si="12"/>
        <v>1.3319000000000001</v>
      </c>
      <c r="O49">
        <f t="shared" si="13"/>
        <v>1997</v>
      </c>
      <c r="P49" s="6">
        <f t="shared" si="6"/>
        <v>1</v>
      </c>
      <c r="Q49" s="6">
        <f t="shared" si="6"/>
        <v>0</v>
      </c>
      <c r="R49" s="7"/>
      <c r="S49" s="7"/>
      <c r="T49" s="6"/>
      <c r="U49" s="6">
        <f t="shared" si="6"/>
        <v>0</v>
      </c>
      <c r="V49" s="6">
        <f t="shared" si="8"/>
        <v>0</v>
      </c>
      <c r="W49" s="6">
        <f t="shared" si="14"/>
        <v>1</v>
      </c>
      <c r="X49" s="7">
        <f t="shared" si="15"/>
        <v>1</v>
      </c>
      <c r="Y49" s="7">
        <f t="shared" si="16"/>
        <v>0</v>
      </c>
    </row>
    <row r="50" spans="1:25" x14ac:dyDescent="0.3">
      <c r="A50">
        <f t="shared" si="2"/>
        <v>1998</v>
      </c>
      <c r="B50" s="2">
        <f t="shared" si="3"/>
        <v>664411.97750014265</v>
      </c>
      <c r="C50" s="2">
        <f t="shared" si="3"/>
        <v>0</v>
      </c>
      <c r="D50" s="2"/>
      <c r="E50" s="2"/>
      <c r="F50" s="2"/>
      <c r="G50" s="2">
        <f t="shared" ref="G50:G64" si="18">G49*(1+(G14/100))</f>
        <v>0</v>
      </c>
      <c r="H50" s="2">
        <f t="shared" si="5"/>
        <v>0</v>
      </c>
      <c r="I50" s="2">
        <f t="shared" si="17"/>
        <v>664411.97750014265</v>
      </c>
      <c r="J50" s="2">
        <f t="shared" si="10"/>
        <v>148002.85461801715</v>
      </c>
      <c r="K50" s="6">
        <f t="shared" si="11"/>
        <v>0.28659999999999997</v>
      </c>
      <c r="L50" s="7">
        <f t="shared" si="12"/>
        <v>1.2866</v>
      </c>
      <c r="O50">
        <f t="shared" si="13"/>
        <v>1998</v>
      </c>
      <c r="P50" s="6">
        <f t="shared" si="6"/>
        <v>1</v>
      </c>
      <c r="Q50" s="6">
        <f t="shared" si="6"/>
        <v>0</v>
      </c>
      <c r="R50" s="7"/>
      <c r="S50" s="7"/>
      <c r="T50" s="7"/>
      <c r="U50" s="6">
        <f t="shared" si="6"/>
        <v>0</v>
      </c>
      <c r="V50" s="6">
        <f t="shared" si="8"/>
        <v>0</v>
      </c>
      <c r="W50" s="6">
        <f t="shared" si="14"/>
        <v>1</v>
      </c>
      <c r="X50" s="7">
        <f t="shared" si="15"/>
        <v>1</v>
      </c>
      <c r="Y50" s="7">
        <f t="shared" si="16"/>
        <v>0</v>
      </c>
    </row>
    <row r="51" spans="1:25" x14ac:dyDescent="0.3">
      <c r="A51">
        <f t="shared" si="2"/>
        <v>1999</v>
      </c>
      <c r="B51" s="2">
        <f t="shared" si="3"/>
        <v>804403.58115942276</v>
      </c>
      <c r="C51" s="2"/>
      <c r="D51" s="2">
        <f>($C50*0.67)*(1+(D15/100))</f>
        <v>0</v>
      </c>
      <c r="E51" s="2">
        <f>($C50*0.33)*(1+(E15/100))</f>
        <v>0</v>
      </c>
      <c r="F51" s="2"/>
      <c r="G51" s="2">
        <f t="shared" si="18"/>
        <v>0</v>
      </c>
      <c r="H51" s="2">
        <f t="shared" si="5"/>
        <v>0</v>
      </c>
      <c r="I51" s="2">
        <f t="shared" si="17"/>
        <v>804403.58115942276</v>
      </c>
      <c r="J51" s="2">
        <f t="shared" si="10"/>
        <v>139991.60365928011</v>
      </c>
      <c r="K51" s="6">
        <f t="shared" si="11"/>
        <v>0.21070000000000008</v>
      </c>
      <c r="L51" s="7">
        <f t="shared" si="12"/>
        <v>1.2107000000000001</v>
      </c>
      <c r="O51">
        <f t="shared" si="13"/>
        <v>1999</v>
      </c>
      <c r="P51" s="6">
        <f t="shared" si="6"/>
        <v>1</v>
      </c>
      <c r="Q51" s="7"/>
      <c r="R51" s="6">
        <f t="shared" si="6"/>
        <v>0</v>
      </c>
      <c r="S51" s="6">
        <f t="shared" si="6"/>
        <v>0</v>
      </c>
      <c r="T51" s="7"/>
      <c r="U51" s="6">
        <f t="shared" si="6"/>
        <v>0</v>
      </c>
      <c r="V51" s="6">
        <f t="shared" si="8"/>
        <v>0</v>
      </c>
      <c r="W51" s="6">
        <f t="shared" si="14"/>
        <v>1</v>
      </c>
      <c r="X51" s="7">
        <f t="shared" si="15"/>
        <v>1</v>
      </c>
      <c r="Y51" s="7">
        <f t="shared" si="16"/>
        <v>0</v>
      </c>
    </row>
    <row r="52" spans="1:25" x14ac:dyDescent="0.3">
      <c r="A52">
        <f t="shared" si="2"/>
        <v>2000</v>
      </c>
      <c r="B52" s="2">
        <f t="shared" si="3"/>
        <v>731524.61670637899</v>
      </c>
      <c r="C52" s="2"/>
      <c r="D52" s="2">
        <f t="shared" ref="D52:E64" si="19">D51*(1+(D16/100))</f>
        <v>0</v>
      </c>
      <c r="E52" s="2">
        <f t="shared" si="19"/>
        <v>0</v>
      </c>
      <c r="F52" s="2"/>
      <c r="G52" s="2">
        <f t="shared" si="18"/>
        <v>0</v>
      </c>
      <c r="H52" s="2">
        <f t="shared" si="5"/>
        <v>0</v>
      </c>
      <c r="I52" s="2">
        <f t="shared" si="17"/>
        <v>731524.61670637899</v>
      </c>
      <c r="J52" s="2">
        <f t="shared" si="10"/>
        <v>-72878.964453043765</v>
      </c>
      <c r="K52" s="6">
        <f t="shared" si="11"/>
        <v>-9.0600000000000083E-2</v>
      </c>
      <c r="L52" s="7">
        <f t="shared" si="12"/>
        <v>0.90939999999999988</v>
      </c>
      <c r="O52">
        <f t="shared" si="13"/>
        <v>2000</v>
      </c>
      <c r="P52" s="6">
        <f t="shared" si="6"/>
        <v>1</v>
      </c>
      <c r="Q52" s="7"/>
      <c r="R52" s="6">
        <f t="shared" si="6"/>
        <v>0</v>
      </c>
      <c r="S52" s="6">
        <f t="shared" si="6"/>
        <v>0</v>
      </c>
      <c r="T52" s="7"/>
      <c r="U52" s="6">
        <f t="shared" si="6"/>
        <v>0</v>
      </c>
      <c r="V52" s="6">
        <f t="shared" si="8"/>
        <v>0</v>
      </c>
      <c r="W52" s="6">
        <f t="shared" si="14"/>
        <v>1</v>
      </c>
      <c r="X52" s="7">
        <f t="shared" si="15"/>
        <v>1</v>
      </c>
      <c r="Y52" s="7">
        <f t="shared" si="16"/>
        <v>0</v>
      </c>
    </row>
    <row r="53" spans="1:25" x14ac:dyDescent="0.3">
      <c r="A53">
        <f t="shared" si="2"/>
        <v>2001</v>
      </c>
      <c r="B53" s="2">
        <f t="shared" si="3"/>
        <v>643595.35777827224</v>
      </c>
      <c r="C53" s="2"/>
      <c r="D53" s="2">
        <f t="shared" si="19"/>
        <v>0</v>
      </c>
      <c r="E53" s="2">
        <f t="shared" si="19"/>
        <v>0</v>
      </c>
      <c r="F53" s="2"/>
      <c r="G53" s="2">
        <f t="shared" si="18"/>
        <v>0</v>
      </c>
      <c r="H53" s="2">
        <f t="shared" si="5"/>
        <v>0</v>
      </c>
      <c r="I53" s="2">
        <f t="shared" si="17"/>
        <v>643595.35777827224</v>
      </c>
      <c r="J53" s="2">
        <f t="shared" si="10"/>
        <v>-87929.258928106748</v>
      </c>
      <c r="K53" s="6">
        <f t="shared" si="11"/>
        <v>-0.12019999999999999</v>
      </c>
      <c r="L53" s="7">
        <f t="shared" si="12"/>
        <v>0.87980000000000003</v>
      </c>
      <c r="O53">
        <f t="shared" si="13"/>
        <v>2001</v>
      </c>
      <c r="P53" s="6">
        <f t="shared" si="6"/>
        <v>1</v>
      </c>
      <c r="Q53" s="7"/>
      <c r="R53" s="6">
        <f t="shared" si="6"/>
        <v>0</v>
      </c>
      <c r="S53" s="6">
        <f t="shared" si="6"/>
        <v>0</v>
      </c>
      <c r="T53" s="7"/>
      <c r="U53" s="6">
        <f t="shared" si="6"/>
        <v>0</v>
      </c>
      <c r="V53" s="6">
        <f t="shared" si="8"/>
        <v>0</v>
      </c>
      <c r="W53" s="6">
        <f t="shared" si="14"/>
        <v>1</v>
      </c>
      <c r="X53" s="7">
        <f t="shared" si="15"/>
        <v>1</v>
      </c>
      <c r="Y53" s="7">
        <f t="shared" si="16"/>
        <v>0</v>
      </c>
    </row>
    <row r="54" spans="1:25" x14ac:dyDescent="0.3">
      <c r="A54">
        <f t="shared" si="2"/>
        <v>2002</v>
      </c>
      <c r="B54" s="2">
        <f t="shared" si="3"/>
        <v>501038.9860303849</v>
      </c>
      <c r="C54" s="2"/>
      <c r="D54" s="2">
        <f t="shared" si="19"/>
        <v>0</v>
      </c>
      <c r="E54" s="2">
        <f t="shared" si="19"/>
        <v>0</v>
      </c>
      <c r="F54" s="2"/>
      <c r="G54" s="2">
        <f t="shared" si="18"/>
        <v>0</v>
      </c>
      <c r="H54" s="2">
        <f t="shared" si="5"/>
        <v>0</v>
      </c>
      <c r="I54" s="2">
        <f t="shared" si="17"/>
        <v>501038.9860303849</v>
      </c>
      <c r="J54" s="2">
        <f t="shared" si="10"/>
        <v>-142556.37174788734</v>
      </c>
      <c r="K54" s="6">
        <f t="shared" si="11"/>
        <v>-0.22150000000000006</v>
      </c>
      <c r="L54" s="7">
        <f t="shared" si="12"/>
        <v>0.77849999999999997</v>
      </c>
      <c r="O54">
        <f t="shared" si="13"/>
        <v>2002</v>
      </c>
      <c r="P54" s="6">
        <f t="shared" si="6"/>
        <v>1</v>
      </c>
      <c r="Q54" s="7"/>
      <c r="R54" s="6">
        <f t="shared" si="6"/>
        <v>0</v>
      </c>
      <c r="S54" s="6">
        <f t="shared" si="6"/>
        <v>0</v>
      </c>
      <c r="T54" s="7"/>
      <c r="U54" s="6">
        <f t="shared" si="6"/>
        <v>0</v>
      </c>
      <c r="V54" s="6">
        <f t="shared" si="8"/>
        <v>0</v>
      </c>
      <c r="W54" s="6">
        <f t="shared" si="14"/>
        <v>1</v>
      </c>
      <c r="X54" s="7">
        <f t="shared" si="15"/>
        <v>1</v>
      </c>
      <c r="Y54" s="7">
        <f t="shared" si="16"/>
        <v>0</v>
      </c>
    </row>
    <row r="55" spans="1:25" x14ac:dyDescent="0.3">
      <c r="A55">
        <f t="shared" si="2"/>
        <v>2003</v>
      </c>
      <c r="B55" s="2">
        <f t="shared" si="3"/>
        <v>643835.09704904456</v>
      </c>
      <c r="C55" s="2"/>
      <c r="D55" s="2">
        <f t="shared" si="19"/>
        <v>0</v>
      </c>
      <c r="E55" s="2">
        <f t="shared" si="19"/>
        <v>0</v>
      </c>
      <c r="F55" s="2"/>
      <c r="G55" s="2">
        <f t="shared" si="18"/>
        <v>0</v>
      </c>
      <c r="H55" s="2">
        <f t="shared" si="5"/>
        <v>0</v>
      </c>
      <c r="I55" s="2">
        <f t="shared" si="17"/>
        <v>643835.09704904456</v>
      </c>
      <c r="J55" s="2">
        <f t="shared" si="10"/>
        <v>142796.11101865966</v>
      </c>
      <c r="K55" s="6">
        <f t="shared" si="11"/>
        <v>0.28499999999999992</v>
      </c>
      <c r="L55" s="7">
        <f t="shared" si="12"/>
        <v>1.2849999999999999</v>
      </c>
      <c r="O55">
        <f t="shared" si="13"/>
        <v>2003</v>
      </c>
      <c r="P55" s="6">
        <f t="shared" si="6"/>
        <v>1</v>
      </c>
      <c r="Q55" s="7"/>
      <c r="R55" s="6">
        <f t="shared" si="6"/>
        <v>0</v>
      </c>
      <c r="S55" s="6">
        <f t="shared" si="6"/>
        <v>0</v>
      </c>
      <c r="T55" s="7"/>
      <c r="U55" s="6">
        <f t="shared" si="6"/>
        <v>0</v>
      </c>
      <c r="V55" s="6">
        <f t="shared" si="8"/>
        <v>0</v>
      </c>
      <c r="W55" s="6">
        <f t="shared" si="14"/>
        <v>1</v>
      </c>
      <c r="X55" s="7">
        <f t="shared" si="15"/>
        <v>1</v>
      </c>
      <c r="Y55" s="7">
        <f t="shared" si="16"/>
        <v>0</v>
      </c>
    </row>
    <row r="56" spans="1:25" x14ac:dyDescent="0.3">
      <c r="A56">
        <f t="shared" si="2"/>
        <v>2004</v>
      </c>
      <c r="B56" s="2">
        <f t="shared" ref="B56:B64" si="20">B55*(1+(B20/100))</f>
        <v>712982.98647211189</v>
      </c>
      <c r="C56" s="2"/>
      <c r="D56" s="2">
        <f t="shared" si="19"/>
        <v>0</v>
      </c>
      <c r="E56" s="2">
        <f t="shared" si="19"/>
        <v>0</v>
      </c>
      <c r="F56" s="2"/>
      <c r="G56" s="2">
        <f t="shared" si="18"/>
        <v>0</v>
      </c>
      <c r="H56" s="2">
        <f t="shared" si="5"/>
        <v>0</v>
      </c>
      <c r="I56" s="2">
        <f t="shared" si="17"/>
        <v>712982.98647211189</v>
      </c>
      <c r="J56" s="2">
        <f>I56-I55</f>
        <v>69147.889423067332</v>
      </c>
      <c r="K56" s="6">
        <f>(J56/I55)</f>
        <v>0.10739999999999991</v>
      </c>
      <c r="L56" s="7">
        <f t="shared" si="12"/>
        <v>1.1073999999999999</v>
      </c>
      <c r="O56">
        <f t="shared" si="13"/>
        <v>2004</v>
      </c>
      <c r="P56" s="6">
        <f t="shared" si="6"/>
        <v>1</v>
      </c>
      <c r="Q56" s="7"/>
      <c r="R56" s="6">
        <f t="shared" si="6"/>
        <v>0</v>
      </c>
      <c r="S56" s="6">
        <f t="shared" si="6"/>
        <v>0</v>
      </c>
      <c r="T56" s="7"/>
      <c r="U56" s="6">
        <f t="shared" si="6"/>
        <v>0</v>
      </c>
      <c r="V56" s="6">
        <f t="shared" si="8"/>
        <v>0</v>
      </c>
      <c r="W56" s="6">
        <f t="shared" si="14"/>
        <v>1</v>
      </c>
      <c r="X56" s="7">
        <f t="shared" si="15"/>
        <v>1</v>
      </c>
      <c r="Y56" s="7">
        <f t="shared" si="16"/>
        <v>0</v>
      </c>
    </row>
    <row r="57" spans="1:25" x14ac:dyDescent="0.3">
      <c r="A57">
        <f t="shared" si="2"/>
        <v>2005</v>
      </c>
      <c r="B57" s="2">
        <f t="shared" si="20"/>
        <v>746992.27492683171</v>
      </c>
      <c r="C57" s="2"/>
      <c r="D57" s="2">
        <f t="shared" si="19"/>
        <v>0</v>
      </c>
      <c r="E57" s="2">
        <f t="shared" si="19"/>
        <v>0</v>
      </c>
      <c r="F57" s="2"/>
      <c r="G57" s="2">
        <f t="shared" si="18"/>
        <v>0</v>
      </c>
      <c r="H57" s="2">
        <f t="shared" si="5"/>
        <v>0</v>
      </c>
      <c r="I57" s="2">
        <f t="shared" si="17"/>
        <v>746992.27492683171</v>
      </c>
      <c r="J57" s="2">
        <f t="shared" si="10"/>
        <v>34009.288454719819</v>
      </c>
      <c r="K57" s="6">
        <f t="shared" si="11"/>
        <v>4.7700000000000117E-2</v>
      </c>
      <c r="L57" s="7">
        <f t="shared" si="12"/>
        <v>1.0477000000000001</v>
      </c>
      <c r="O57">
        <f t="shared" si="13"/>
        <v>2005</v>
      </c>
      <c r="P57" s="6">
        <f t="shared" si="6"/>
        <v>1</v>
      </c>
      <c r="Q57" s="7"/>
      <c r="R57" s="6">
        <f t="shared" si="6"/>
        <v>0</v>
      </c>
      <c r="S57" s="6">
        <f t="shared" si="6"/>
        <v>0</v>
      </c>
      <c r="T57" s="7"/>
      <c r="U57" s="6">
        <f t="shared" si="6"/>
        <v>0</v>
      </c>
      <c r="V57" s="6">
        <f t="shared" si="8"/>
        <v>0</v>
      </c>
      <c r="W57" s="6">
        <f t="shared" si="14"/>
        <v>1</v>
      </c>
      <c r="X57" s="7">
        <f t="shared" si="15"/>
        <v>1</v>
      </c>
      <c r="Y57" s="7">
        <f t="shared" si="16"/>
        <v>0</v>
      </c>
    </row>
    <row r="58" spans="1:25" x14ac:dyDescent="0.3">
      <c r="A58">
        <f t="shared" si="2"/>
        <v>2006</v>
      </c>
      <c r="B58" s="2">
        <f t="shared" si="20"/>
        <v>863821.86672538822</v>
      </c>
      <c r="C58" s="2"/>
      <c r="D58" s="2">
        <f t="shared" si="19"/>
        <v>0</v>
      </c>
      <c r="E58" s="2">
        <f t="shared" si="19"/>
        <v>0</v>
      </c>
      <c r="F58" s="2"/>
      <c r="G58" s="2">
        <f t="shared" si="18"/>
        <v>0</v>
      </c>
      <c r="H58" s="2">
        <f t="shared" si="5"/>
        <v>0</v>
      </c>
      <c r="I58" s="2">
        <f t="shared" si="17"/>
        <v>863821.86672538822</v>
      </c>
      <c r="J58" s="2">
        <f t="shared" si="10"/>
        <v>116829.5917985565</v>
      </c>
      <c r="K58" s="6">
        <f t="shared" si="11"/>
        <v>0.15640000000000004</v>
      </c>
      <c r="L58" s="7">
        <f t="shared" si="12"/>
        <v>1.1564000000000001</v>
      </c>
      <c r="O58">
        <f t="shared" si="13"/>
        <v>2006</v>
      </c>
      <c r="P58" s="6">
        <f t="shared" si="6"/>
        <v>1</v>
      </c>
      <c r="Q58" s="7"/>
      <c r="R58" s="6">
        <f t="shared" si="6"/>
        <v>0</v>
      </c>
      <c r="S58" s="6">
        <f t="shared" si="6"/>
        <v>0</v>
      </c>
      <c r="T58" s="7"/>
      <c r="U58" s="6">
        <f t="shared" si="6"/>
        <v>0</v>
      </c>
      <c r="V58" s="6">
        <f t="shared" si="8"/>
        <v>0</v>
      </c>
      <c r="W58" s="6">
        <f t="shared" si="14"/>
        <v>1</v>
      </c>
      <c r="X58" s="7">
        <f t="shared" si="15"/>
        <v>1</v>
      </c>
      <c r="Y58" s="7">
        <f t="shared" si="16"/>
        <v>0</v>
      </c>
    </row>
    <row r="59" spans="1:25" x14ac:dyDescent="0.3">
      <c r="A59">
        <f t="shared" si="2"/>
        <v>2007</v>
      </c>
      <c r="B59" s="2">
        <f t="shared" si="20"/>
        <v>910381.86534188665</v>
      </c>
      <c r="C59" s="2"/>
      <c r="D59" s="2">
        <f t="shared" si="19"/>
        <v>0</v>
      </c>
      <c r="E59" s="2">
        <f t="shared" si="19"/>
        <v>0</v>
      </c>
      <c r="F59" s="2"/>
      <c r="G59" s="2">
        <f t="shared" si="18"/>
        <v>0</v>
      </c>
      <c r="H59" s="2">
        <f t="shared" si="5"/>
        <v>0</v>
      </c>
      <c r="I59" s="2">
        <f t="shared" si="17"/>
        <v>910381.86534188665</v>
      </c>
      <c r="J59" s="2">
        <f t="shared" si="10"/>
        <v>46559.998616498429</v>
      </c>
      <c r="K59" s="6">
        <f t="shared" si="11"/>
        <v>5.3900000000000003E-2</v>
      </c>
      <c r="L59" s="7">
        <f t="shared" si="12"/>
        <v>1.0539000000000001</v>
      </c>
      <c r="O59">
        <f t="shared" si="13"/>
        <v>2007</v>
      </c>
      <c r="P59" s="6">
        <f t="shared" si="6"/>
        <v>1</v>
      </c>
      <c r="Q59" s="7"/>
      <c r="R59" s="6">
        <f t="shared" si="6"/>
        <v>0</v>
      </c>
      <c r="S59" s="6">
        <f t="shared" si="6"/>
        <v>0</v>
      </c>
      <c r="T59" s="7"/>
      <c r="U59" s="6">
        <f t="shared" si="6"/>
        <v>0</v>
      </c>
      <c r="V59" s="6">
        <f t="shared" si="8"/>
        <v>0</v>
      </c>
      <c r="W59" s="6">
        <f t="shared" si="14"/>
        <v>1</v>
      </c>
      <c r="X59" s="7">
        <f t="shared" si="15"/>
        <v>1</v>
      </c>
      <c r="Y59" s="7">
        <f t="shared" si="16"/>
        <v>0</v>
      </c>
    </row>
    <row r="60" spans="1:25" x14ac:dyDescent="0.3">
      <c r="A60">
        <f t="shared" si="2"/>
        <v>2008</v>
      </c>
      <c r="B60" s="2">
        <f t="shared" si="20"/>
        <v>573358.49879232014</v>
      </c>
      <c r="C60" s="2"/>
      <c r="D60" s="2">
        <f t="shared" si="19"/>
        <v>0</v>
      </c>
      <c r="E60" s="2">
        <f t="shared" si="19"/>
        <v>0</v>
      </c>
      <c r="F60" s="2"/>
      <c r="G60" s="2">
        <f t="shared" si="18"/>
        <v>0</v>
      </c>
      <c r="H60" s="2">
        <f t="shared" si="5"/>
        <v>0</v>
      </c>
      <c r="I60" s="2">
        <f t="shared" si="17"/>
        <v>573358.49879232014</v>
      </c>
      <c r="J60" s="2">
        <f t="shared" si="10"/>
        <v>-337023.3665495665</v>
      </c>
      <c r="K60" s="6">
        <f t="shared" si="11"/>
        <v>-0.37020000000000008</v>
      </c>
      <c r="L60" s="7">
        <f t="shared" si="12"/>
        <v>0.62979999999999992</v>
      </c>
      <c r="O60">
        <f t="shared" si="13"/>
        <v>2008</v>
      </c>
      <c r="P60" s="6">
        <f t="shared" si="6"/>
        <v>1</v>
      </c>
      <c r="Q60" s="7"/>
      <c r="R60" s="6">
        <f t="shared" si="6"/>
        <v>0</v>
      </c>
      <c r="S60" s="6">
        <f t="shared" si="6"/>
        <v>0</v>
      </c>
      <c r="T60" s="7"/>
      <c r="U60" s="6">
        <f t="shared" si="6"/>
        <v>0</v>
      </c>
      <c r="V60" s="6">
        <f t="shared" si="8"/>
        <v>0</v>
      </c>
      <c r="W60" s="6">
        <f t="shared" si="14"/>
        <v>1</v>
      </c>
      <c r="X60" s="7">
        <f t="shared" si="15"/>
        <v>1</v>
      </c>
      <c r="Y60" s="7">
        <f t="shared" si="16"/>
        <v>0</v>
      </c>
    </row>
    <row r="61" spans="1:25" x14ac:dyDescent="0.3">
      <c r="A61">
        <f t="shared" si="2"/>
        <v>2009</v>
      </c>
      <c r="B61" s="2">
        <f t="shared" si="20"/>
        <v>725241.16512240574</v>
      </c>
      <c r="C61" s="2"/>
      <c r="D61" s="2">
        <f t="shared" si="19"/>
        <v>0</v>
      </c>
      <c r="E61" s="2">
        <f t="shared" si="19"/>
        <v>0</v>
      </c>
      <c r="F61" s="2"/>
      <c r="G61" s="2">
        <f t="shared" si="18"/>
        <v>0</v>
      </c>
      <c r="H61" s="2">
        <f t="shared" si="5"/>
        <v>0</v>
      </c>
      <c r="I61" s="2">
        <f t="shared" si="17"/>
        <v>725241.16512240574</v>
      </c>
      <c r="J61" s="2">
        <f t="shared" si="10"/>
        <v>151882.6663300856</v>
      </c>
      <c r="K61" s="6">
        <f t="shared" si="11"/>
        <v>0.26489999999999997</v>
      </c>
      <c r="L61" s="7">
        <f t="shared" si="12"/>
        <v>1.2648999999999999</v>
      </c>
      <c r="O61">
        <f t="shared" si="13"/>
        <v>2009</v>
      </c>
      <c r="P61" s="6">
        <f t="shared" si="6"/>
        <v>1</v>
      </c>
      <c r="Q61" s="7"/>
      <c r="R61" s="6">
        <f t="shared" si="6"/>
        <v>0</v>
      </c>
      <c r="S61" s="6">
        <f t="shared" si="6"/>
        <v>0</v>
      </c>
      <c r="T61" s="7"/>
      <c r="U61" s="6">
        <f t="shared" si="6"/>
        <v>0</v>
      </c>
      <c r="V61" s="6">
        <f t="shared" si="8"/>
        <v>0</v>
      </c>
      <c r="W61" s="6">
        <f t="shared" si="14"/>
        <v>1</v>
      </c>
      <c r="X61" s="7">
        <f t="shared" si="15"/>
        <v>1</v>
      </c>
      <c r="Y61" s="7">
        <f t="shared" si="16"/>
        <v>0</v>
      </c>
    </row>
    <row r="62" spans="1:25" x14ac:dyDescent="0.3">
      <c r="A62">
        <f t="shared" si="2"/>
        <v>2010</v>
      </c>
      <c r="B62" s="2">
        <f t="shared" si="20"/>
        <v>833374.62284215644</v>
      </c>
      <c r="C62" s="2"/>
      <c r="D62" s="2">
        <f t="shared" si="19"/>
        <v>0</v>
      </c>
      <c r="E62" s="2">
        <f t="shared" si="19"/>
        <v>0</v>
      </c>
      <c r="F62" s="2"/>
      <c r="G62" s="2">
        <f t="shared" si="18"/>
        <v>0</v>
      </c>
      <c r="H62" s="2">
        <f t="shared" si="5"/>
        <v>0</v>
      </c>
      <c r="I62" s="2">
        <f t="shared" si="17"/>
        <v>833374.62284215644</v>
      </c>
      <c r="J62" s="2">
        <f t="shared" si="10"/>
        <v>108133.4577197507</v>
      </c>
      <c r="K62" s="6">
        <f t="shared" si="11"/>
        <v>0.14910000000000001</v>
      </c>
      <c r="L62" s="7">
        <f t="shared" si="12"/>
        <v>1.1491</v>
      </c>
      <c r="O62">
        <f t="shared" si="13"/>
        <v>2010</v>
      </c>
      <c r="P62" s="6">
        <f t="shared" si="6"/>
        <v>1</v>
      </c>
      <c r="Q62" s="7"/>
      <c r="R62" s="6">
        <f t="shared" si="6"/>
        <v>0</v>
      </c>
      <c r="S62" s="6">
        <f t="shared" si="6"/>
        <v>0</v>
      </c>
      <c r="T62" s="7"/>
      <c r="U62" s="6">
        <f t="shared" si="6"/>
        <v>0</v>
      </c>
      <c r="V62" s="6">
        <f t="shared" si="8"/>
        <v>0</v>
      </c>
      <c r="W62" s="6">
        <f t="shared" si="14"/>
        <v>1</v>
      </c>
      <c r="X62" s="7">
        <f t="shared" si="15"/>
        <v>1</v>
      </c>
      <c r="Y62" s="7">
        <f t="shared" si="16"/>
        <v>0</v>
      </c>
    </row>
    <row r="63" spans="1:25" x14ac:dyDescent="0.3">
      <c r="A63">
        <f t="shared" si="2"/>
        <v>2011</v>
      </c>
      <c r="B63" s="2">
        <f t="shared" si="20"/>
        <v>849792.10291214695</v>
      </c>
      <c r="C63" s="2"/>
      <c r="D63" s="2">
        <f t="shared" si="19"/>
        <v>0</v>
      </c>
      <c r="E63" s="2">
        <f t="shared" si="19"/>
        <v>0</v>
      </c>
      <c r="F63" s="2"/>
      <c r="G63" s="2">
        <f t="shared" si="18"/>
        <v>0</v>
      </c>
      <c r="H63" s="2">
        <f t="shared" si="5"/>
        <v>0</v>
      </c>
      <c r="I63" s="2">
        <f t="shared" si="17"/>
        <v>849792.10291214695</v>
      </c>
      <c r="J63" s="2">
        <f t="shared" si="10"/>
        <v>16417.480069990503</v>
      </c>
      <c r="K63" s="6">
        <f t="shared" si="11"/>
        <v>1.9700000000000027E-2</v>
      </c>
      <c r="L63" s="7">
        <f t="shared" si="12"/>
        <v>1.0197000000000001</v>
      </c>
      <c r="O63">
        <f t="shared" si="13"/>
        <v>2011</v>
      </c>
      <c r="P63" s="6">
        <f t="shared" si="6"/>
        <v>1</v>
      </c>
      <c r="Q63" s="7"/>
      <c r="R63" s="6">
        <f t="shared" si="6"/>
        <v>0</v>
      </c>
      <c r="S63" s="6">
        <f t="shared" si="6"/>
        <v>0</v>
      </c>
      <c r="T63" s="7"/>
      <c r="U63" s="6">
        <f t="shared" si="6"/>
        <v>0</v>
      </c>
      <c r="V63" s="6">
        <f t="shared" si="8"/>
        <v>0</v>
      </c>
      <c r="W63" s="6">
        <f t="shared" si="14"/>
        <v>1</v>
      </c>
      <c r="X63" s="7">
        <f t="shared" si="15"/>
        <v>1</v>
      </c>
      <c r="Y63" s="7">
        <f t="shared" si="16"/>
        <v>0</v>
      </c>
    </row>
    <row r="64" spans="1:25" x14ac:dyDescent="0.3">
      <c r="A64">
        <f t="shared" si="2"/>
        <v>2012</v>
      </c>
      <c r="B64" s="2">
        <f t="shared" si="20"/>
        <v>984229.21359284851</v>
      </c>
      <c r="C64" s="2"/>
      <c r="D64" s="2">
        <f t="shared" si="19"/>
        <v>0</v>
      </c>
      <c r="E64" s="2">
        <f t="shared" si="19"/>
        <v>0</v>
      </c>
      <c r="F64" s="2"/>
      <c r="G64" s="2">
        <f t="shared" si="18"/>
        <v>0</v>
      </c>
      <c r="H64" s="2">
        <f t="shared" si="5"/>
        <v>0</v>
      </c>
      <c r="I64" s="2">
        <f t="shared" si="17"/>
        <v>984229.21359284851</v>
      </c>
      <c r="J64" s="2">
        <f t="shared" si="10"/>
        <v>134437.11068070156</v>
      </c>
      <c r="K64" s="6">
        <f t="shared" si="11"/>
        <v>0.1581999999999999</v>
      </c>
      <c r="L64" s="7">
        <f t="shared" si="12"/>
        <v>1.1581999999999999</v>
      </c>
      <c r="O64">
        <f t="shared" si="13"/>
        <v>2012</v>
      </c>
      <c r="P64" s="6">
        <f t="shared" si="6"/>
        <v>1</v>
      </c>
      <c r="Q64" s="7"/>
      <c r="R64" s="6">
        <f t="shared" si="6"/>
        <v>0</v>
      </c>
      <c r="S64" s="6">
        <f t="shared" si="6"/>
        <v>0</v>
      </c>
      <c r="T64" s="7"/>
      <c r="U64" s="6">
        <f t="shared" si="6"/>
        <v>0</v>
      </c>
      <c r="V64" s="6">
        <f t="shared" si="8"/>
        <v>0</v>
      </c>
      <c r="W64" s="6">
        <f t="shared" si="14"/>
        <v>1</v>
      </c>
      <c r="X64" s="7">
        <f t="shared" si="15"/>
        <v>1</v>
      </c>
      <c r="Y64" s="7">
        <f t="shared" si="16"/>
        <v>0</v>
      </c>
    </row>
    <row r="65" spans="1:19" x14ac:dyDescent="0.3">
      <c r="A65" s="9" t="s">
        <v>79</v>
      </c>
      <c r="B65" s="10">
        <f>B64</f>
        <v>984229.21359284851</v>
      </c>
      <c r="C65" s="10"/>
      <c r="D65" s="10">
        <f>D64</f>
        <v>0</v>
      </c>
      <c r="E65" s="10">
        <f>E64</f>
        <v>0</v>
      </c>
      <c r="F65" s="10"/>
      <c r="G65" s="10">
        <f>G64</f>
        <v>0</v>
      </c>
      <c r="H65" s="10">
        <f>H64</f>
        <v>0</v>
      </c>
      <c r="I65" s="52">
        <f>SUM(B65:H65)</f>
        <v>984229.21359284851</v>
      </c>
      <c r="J65" s="10"/>
      <c r="K65" s="10"/>
      <c r="L65" s="74"/>
      <c r="S65" s="7"/>
    </row>
    <row r="66" spans="1:19" x14ac:dyDescent="0.3">
      <c r="A66" s="11" t="s">
        <v>80</v>
      </c>
      <c r="I66" s="51">
        <f>(I65-I39)/I39</f>
        <v>8.842292135928485</v>
      </c>
      <c r="K66" s="6"/>
      <c r="R66" s="7"/>
    </row>
    <row r="67" spans="1:19" x14ac:dyDescent="0.3">
      <c r="A67" s="1" t="s">
        <v>81</v>
      </c>
      <c r="I67" s="29">
        <f>STDEV(L40:L64)</f>
        <v>0.18220137897392621</v>
      </c>
    </row>
    <row r="68" spans="1:19" x14ac:dyDescent="0.3">
      <c r="A68" s="1" t="s">
        <v>82</v>
      </c>
      <c r="I68" s="13">
        <f>((1+I66)^(1/I73))-1</f>
        <v>9.5781212517801917E-2</v>
      </c>
    </row>
    <row r="69" spans="1:19" x14ac:dyDescent="0.3">
      <c r="A69" s="1" t="s">
        <v>83</v>
      </c>
      <c r="I69" s="31">
        <f>J60</f>
        <v>-337023.3665495665</v>
      </c>
    </row>
    <row r="70" spans="1:19" x14ac:dyDescent="0.3">
      <c r="A70" s="1" t="s">
        <v>84</v>
      </c>
      <c r="I70" s="32">
        <f>K60</f>
        <v>-0.37020000000000008</v>
      </c>
    </row>
    <row r="71" spans="1:19" x14ac:dyDescent="0.3">
      <c r="A71" s="3" t="s">
        <v>85</v>
      </c>
      <c r="I71" s="33">
        <f>I64-I65</f>
        <v>0</v>
      </c>
    </row>
    <row r="72" spans="1:19" x14ac:dyDescent="0.3">
      <c r="A72" s="3" t="s">
        <v>149</v>
      </c>
      <c r="I72" s="33">
        <f>((SUM(J40:J64))-(I65-I39))</f>
        <v>0</v>
      </c>
    </row>
    <row r="73" spans="1:19" x14ac:dyDescent="0.3">
      <c r="A73" s="3" t="s">
        <v>160</v>
      </c>
      <c r="I73" s="3">
        <f>COUNTA(I40:I64)</f>
        <v>25</v>
      </c>
    </row>
    <row r="74" spans="1:19" x14ac:dyDescent="0.3">
      <c r="A74" s="1" t="s">
        <v>106</v>
      </c>
      <c r="B74" s="63"/>
      <c r="C74" s="63"/>
      <c r="D74" s="63"/>
      <c r="E74" s="63"/>
      <c r="G74" s="63"/>
      <c r="H74" s="63"/>
      <c r="I74" s="84">
        <f>(SUM(B62:G62)/I62)</f>
        <v>1</v>
      </c>
    </row>
    <row r="75" spans="1:19" x14ac:dyDescent="0.3">
      <c r="A75" s="1" t="s">
        <v>107</v>
      </c>
      <c r="B75" s="63"/>
      <c r="C75" s="63"/>
      <c r="D75" s="63"/>
      <c r="E75" s="63"/>
      <c r="G75" s="63"/>
      <c r="H75" s="63"/>
      <c r="I75" s="84">
        <f>(H62/I62)</f>
        <v>0</v>
      </c>
    </row>
    <row r="76" spans="1:19" x14ac:dyDescent="0.3">
      <c r="A76" s="3" t="s">
        <v>108</v>
      </c>
      <c r="I76" s="3">
        <f>100%-(I74+I75)</f>
        <v>0</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21</vt:i4>
      </vt:variant>
      <vt:variant>
        <vt:lpstr>Charts</vt:lpstr>
      </vt:variant>
      <vt:variant>
        <vt:i4>1</vt:i4>
      </vt:variant>
      <vt:variant>
        <vt:lpstr>Named Ranges</vt:lpstr>
      </vt:variant>
      <vt:variant>
        <vt:i4>1</vt:i4>
      </vt:variant>
    </vt:vector>
  </HeadingPairs>
  <TitlesOfParts>
    <vt:vector size="23"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4% Withdrawals-No Rebalancing</vt:lpstr>
      <vt:lpstr>4% Withdrawals-Rebalanced</vt:lpstr>
      <vt:lpstr>4% Withdrawals-Annual Rebalance</vt:lpstr>
      <vt:lpstr>4% Withdrawals-Panic</vt:lpstr>
      <vt:lpstr>Chart Data</vt:lpstr>
      <vt:lpstr>Panic Chart</vt:lpstr>
      <vt:lpstr>Chart2</vt:lpstr>
      <vt:lpstr>Summary!Print_Area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Jean Henrich</cp:lastModifiedBy>
  <cp:lastPrinted>2017-01-23T22:13:14Z</cp:lastPrinted>
  <dcterms:created xsi:type="dcterms:W3CDTF">2014-01-10T23:26:08Z</dcterms:created>
  <dcterms:modified xsi:type="dcterms:W3CDTF">2018-04-24T16:20:49Z</dcterms:modified>
</cp:coreProperties>
</file>